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0" windowWidth="15480" windowHeight="7995" tabRatio="880"/>
  </bookViews>
  <sheets>
    <sheet name="21st Alpha Strike Team" sheetId="11" r:id="rId1"/>
    <sheet name="Sheet2" sheetId="23" r:id="rId2"/>
    <sheet name="21st Bravo Strike Team" sheetId="16" r:id="rId3"/>
    <sheet name="Breakdown" sheetId="21" r:id="rId4"/>
    <sheet name="Placards" sheetId="19" r:id="rId5"/>
    <sheet name="Xeno Build" sheetId="12" r:id="rId6"/>
    <sheet name="Blank Sheet" sheetId="15" r:id="rId7"/>
    <sheet name="Equipment" sheetId="22" r:id="rId8"/>
    <sheet name="Squad" sheetId="18" r:id="rId9"/>
    <sheet name="Notes" sheetId="10" r:id="rId10"/>
    <sheet name="Talent Build Sheet" sheetId="13" state="hidden" r:id="rId11"/>
  </sheets>
  <definedNames>
    <definedName name="_xlnm.Print_Area" localSheetId="0">'21st Alpha Strike Team'!$A$1:$AQ$576</definedName>
    <definedName name="_xlnm.Print_Area" localSheetId="2">'21st Bravo Strike Team'!$A$1:$AQ$576</definedName>
    <definedName name="_xlnm.Print_Area" localSheetId="7">Equipment!$A$1:$AQ$247</definedName>
  </definedNames>
  <calcPr calcId="125725"/>
</workbook>
</file>

<file path=xl/calcChain.xml><?xml version="1.0" encoding="utf-8"?>
<calcChain xmlns="http://schemas.openxmlformats.org/spreadsheetml/2006/main">
  <c r="AW147" i="11"/>
  <c r="H497"/>
  <c r="L496"/>
  <c r="H449"/>
  <c r="L448"/>
  <c r="H401"/>
  <c r="L400"/>
  <c r="H353"/>
  <c r="L352"/>
  <c r="H305"/>
  <c r="L304"/>
  <c r="H257"/>
  <c r="L256"/>
  <c r="H209"/>
  <c r="L208"/>
  <c r="H161"/>
  <c r="L160"/>
  <c r="H113"/>
  <c r="L112"/>
  <c r="H65"/>
  <c r="L64"/>
  <c r="H17"/>
  <c r="L16"/>
  <c r="H497" i="16"/>
  <c r="L496"/>
  <c r="H449"/>
  <c r="L448"/>
  <c r="H401"/>
  <c r="L400"/>
  <c r="H353"/>
  <c r="L352"/>
  <c r="H305"/>
  <c r="L304"/>
  <c r="H257"/>
  <c r="L256"/>
  <c r="H209"/>
  <c r="L208"/>
  <c r="H161"/>
  <c r="L160"/>
  <c r="H113"/>
  <c r="L112"/>
  <c r="H65"/>
  <c r="L64"/>
  <c r="H17"/>
  <c r="L16"/>
  <c r="AW16"/>
  <c r="AW18"/>
  <c r="I1" i="23"/>
  <c r="J1"/>
  <c r="F1"/>
  <c r="D36" s="1"/>
  <c r="O1" i="13"/>
  <c r="P1"/>
  <c r="Q1"/>
  <c r="R1"/>
  <c r="T1"/>
  <c r="D4"/>
  <c r="E4"/>
  <c r="F4"/>
  <c r="O4"/>
  <c r="P4"/>
  <c r="Q4"/>
  <c r="E5"/>
  <c r="F5"/>
  <c r="P5"/>
  <c r="Q5"/>
  <c r="E6"/>
  <c r="F6"/>
  <c r="J6"/>
  <c r="P6"/>
  <c r="Q6"/>
  <c r="U6"/>
  <c r="E7"/>
  <c r="F7"/>
  <c r="P7"/>
  <c r="Q7"/>
  <c r="E8"/>
  <c r="F8"/>
  <c r="E9"/>
  <c r="F9"/>
  <c r="D12"/>
  <c r="E12"/>
  <c r="F12"/>
  <c r="O12"/>
  <c r="P12"/>
  <c r="Q12"/>
  <c r="E13"/>
  <c r="F13"/>
  <c r="P13"/>
  <c r="Q13"/>
  <c r="E14"/>
  <c r="F14"/>
  <c r="J14"/>
  <c r="P14"/>
  <c r="Q14"/>
  <c r="U14"/>
  <c r="E15"/>
  <c r="F15"/>
  <c r="J15"/>
  <c r="P15"/>
  <c r="Q15"/>
  <c r="U15"/>
  <c r="E16"/>
  <c r="F16"/>
  <c r="J16"/>
  <c r="P16"/>
  <c r="Q16"/>
  <c r="U16"/>
  <c r="E17"/>
  <c r="F17"/>
  <c r="J17"/>
  <c r="U17"/>
  <c r="J18"/>
  <c r="O25"/>
  <c r="D26"/>
  <c r="E26"/>
  <c r="F26"/>
  <c r="E27"/>
  <c r="F27"/>
  <c r="U27"/>
  <c r="E28"/>
  <c r="F28"/>
  <c r="J28"/>
  <c r="E29"/>
  <c r="F29"/>
  <c r="J29"/>
  <c r="E30"/>
  <c r="F30"/>
  <c r="J30"/>
  <c r="E31"/>
  <c r="F31"/>
  <c r="J31"/>
  <c r="O31"/>
  <c r="J32"/>
  <c r="U33"/>
  <c r="O36"/>
  <c r="U38"/>
  <c r="H53"/>
  <c r="I53"/>
  <c r="J53"/>
  <c r="H54"/>
  <c r="I54"/>
  <c r="J54"/>
  <c r="H55"/>
  <c r="I55"/>
  <c r="J55"/>
  <c r="H56"/>
  <c r="I56"/>
  <c r="J56"/>
  <c r="H57"/>
  <c r="I57"/>
  <c r="J57"/>
  <c r="H58"/>
  <c r="I58"/>
  <c r="J58"/>
  <c r="H59"/>
  <c r="H61"/>
  <c r="I61"/>
  <c r="J61"/>
  <c r="H62"/>
  <c r="I62"/>
  <c r="J62"/>
  <c r="H63"/>
  <c r="I63"/>
  <c r="J63"/>
  <c r="H64"/>
  <c r="I64"/>
  <c r="J64"/>
  <c r="H65"/>
  <c r="I65"/>
  <c r="J65"/>
  <c r="H66"/>
  <c r="D79"/>
  <c r="AF66" i="12"/>
  <c r="C14" i="21"/>
  <c r="D14"/>
  <c r="H14"/>
  <c r="I14"/>
  <c r="C15"/>
  <c r="D15"/>
  <c r="H15"/>
  <c r="I15"/>
  <c r="AU3" i="16"/>
  <c r="AV3"/>
  <c r="AW3"/>
  <c r="AX3"/>
  <c r="AU4"/>
  <c r="AV4"/>
  <c r="AU5"/>
  <c r="AV5"/>
  <c r="AU6"/>
  <c r="AV6"/>
  <c r="AU7"/>
  <c r="AV7"/>
  <c r="AU8"/>
  <c r="AV8"/>
  <c r="AV9"/>
  <c r="AV10"/>
  <c r="AV11"/>
  <c r="AV12"/>
  <c r="AV13"/>
  <c r="AV14"/>
  <c r="AV15"/>
  <c r="AV16"/>
  <c r="AV17"/>
  <c r="AV18"/>
  <c r="AV19"/>
  <c r="AV20"/>
  <c r="AV21"/>
  <c r="AV22"/>
  <c r="AV23"/>
  <c r="AU51"/>
  <c r="AV51"/>
  <c r="AW51"/>
  <c r="AX51"/>
  <c r="AU52"/>
  <c r="AV52"/>
  <c r="AU53"/>
  <c r="AV53"/>
  <c r="AU54"/>
  <c r="AV54"/>
  <c r="AU55"/>
  <c r="AV55"/>
  <c r="AU56"/>
  <c r="AV56"/>
  <c r="AV57"/>
  <c r="AV58"/>
  <c r="AV59"/>
  <c r="AV60"/>
  <c r="AV61"/>
  <c r="AV62"/>
  <c r="AV63"/>
  <c r="AV64"/>
  <c r="AV65"/>
  <c r="AV66"/>
  <c r="AV67"/>
  <c r="AV68"/>
  <c r="AV69"/>
  <c r="AV70"/>
  <c r="AV71"/>
  <c r="AU99"/>
  <c r="AV99"/>
  <c r="AW99"/>
  <c r="AX99"/>
  <c r="AU100"/>
  <c r="AV100"/>
  <c r="AU101"/>
  <c r="AV101"/>
  <c r="AU102"/>
  <c r="AV102"/>
  <c r="AU103"/>
  <c r="AV103"/>
  <c r="AU104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U147"/>
  <c r="AV147"/>
  <c r="AW147"/>
  <c r="AX147"/>
  <c r="AU148"/>
  <c r="AV148"/>
  <c r="AU149"/>
  <c r="AV149"/>
  <c r="AU150"/>
  <c r="AV150"/>
  <c r="AU151"/>
  <c r="AV151"/>
  <c r="AU152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U195"/>
  <c r="AV195"/>
  <c r="AW195"/>
  <c r="AX195"/>
  <c r="AU196"/>
  <c r="AV196"/>
  <c r="AU197"/>
  <c r="AV197"/>
  <c r="AU198"/>
  <c r="AV198"/>
  <c r="AU199"/>
  <c r="AV199"/>
  <c r="AU200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U243"/>
  <c r="AV243"/>
  <c r="AW243"/>
  <c r="AX243"/>
  <c r="AU244"/>
  <c r="AV244"/>
  <c r="AU245"/>
  <c r="AV245"/>
  <c r="AU246"/>
  <c r="AV246"/>
  <c r="AU247"/>
  <c r="AV247"/>
  <c r="AU248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U291"/>
  <c r="AV291"/>
  <c r="AW291"/>
  <c r="AX291"/>
  <c r="AU292"/>
  <c r="AV292"/>
  <c r="AU293"/>
  <c r="AV293"/>
  <c r="AU294"/>
  <c r="AV294"/>
  <c r="AU295"/>
  <c r="AV295"/>
  <c r="AU296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U339"/>
  <c r="AV339"/>
  <c r="AW339"/>
  <c r="AX339"/>
  <c r="AU340"/>
  <c r="AV340"/>
  <c r="AU341"/>
  <c r="AV341"/>
  <c r="AU342"/>
  <c r="AV342"/>
  <c r="AU343"/>
  <c r="AV343"/>
  <c r="AU344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U387"/>
  <c r="AV387"/>
  <c r="AW387"/>
  <c r="AX387"/>
  <c r="AU388"/>
  <c r="AV388"/>
  <c r="AU389"/>
  <c r="AV389"/>
  <c r="AU390"/>
  <c r="AV390"/>
  <c r="AU391"/>
  <c r="AV391"/>
  <c r="AU392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U435"/>
  <c r="AV435"/>
  <c r="AW435"/>
  <c r="AX435"/>
  <c r="AU436"/>
  <c r="AV436"/>
  <c r="AU437"/>
  <c r="AV437"/>
  <c r="AU438"/>
  <c r="AV438"/>
  <c r="AU439"/>
  <c r="AV439"/>
  <c r="AU440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U483"/>
  <c r="AV483"/>
  <c r="AW483"/>
  <c r="AX483"/>
  <c r="AU484"/>
  <c r="AV484"/>
  <c r="AU485"/>
  <c r="AV485"/>
  <c r="AU486"/>
  <c r="AV486"/>
  <c r="AU487"/>
  <c r="AV487"/>
  <c r="AU488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U3" i="11"/>
  <c r="AV3"/>
  <c r="AW3"/>
  <c r="AX3"/>
  <c r="AU4"/>
  <c r="AV4"/>
  <c r="AU5"/>
  <c r="AV5"/>
  <c r="AU6"/>
  <c r="AV6"/>
  <c r="AU7"/>
  <c r="AV7"/>
  <c r="AU8"/>
  <c r="AV8"/>
  <c r="AV9"/>
  <c r="AV10"/>
  <c r="AV11"/>
  <c r="AV12"/>
  <c r="AV13"/>
  <c r="AV14"/>
  <c r="AV15"/>
  <c r="AV16"/>
  <c r="AV17"/>
  <c r="AV18"/>
  <c r="AV19"/>
  <c r="AV20"/>
  <c r="AV21"/>
  <c r="AV22"/>
  <c r="AV23"/>
  <c r="AU51"/>
  <c r="AV51"/>
  <c r="AW51"/>
  <c r="AX51"/>
  <c r="AU52"/>
  <c r="AV52"/>
  <c r="AU53"/>
  <c r="AV53"/>
  <c r="AU54"/>
  <c r="AV54"/>
  <c r="AU55"/>
  <c r="AV55"/>
  <c r="AU56"/>
  <c r="AV56"/>
  <c r="AV57"/>
  <c r="AV58"/>
  <c r="AV59"/>
  <c r="AV60"/>
  <c r="AV61"/>
  <c r="AV62"/>
  <c r="AV63"/>
  <c r="AV64"/>
  <c r="AV65"/>
  <c r="AV66"/>
  <c r="AV67"/>
  <c r="AV68"/>
  <c r="AV69"/>
  <c r="AV70"/>
  <c r="AV71"/>
  <c r="AU99"/>
  <c r="AV99"/>
  <c r="AW99"/>
  <c r="AX99"/>
  <c r="AU100"/>
  <c r="AV100"/>
  <c r="AU101"/>
  <c r="AV101"/>
  <c r="AU102"/>
  <c r="AV102"/>
  <c r="AU103"/>
  <c r="AV103"/>
  <c r="AU104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U147"/>
  <c r="AV147"/>
  <c r="AX147"/>
  <c r="AU148"/>
  <c r="AV148"/>
  <c r="AU149"/>
  <c r="AV149"/>
  <c r="AU150"/>
  <c r="AV150"/>
  <c r="AU151"/>
  <c r="AV151"/>
  <c r="AU152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U195"/>
  <c r="AV195"/>
  <c r="AW195"/>
  <c r="AX195"/>
  <c r="AU196"/>
  <c r="AV196"/>
  <c r="AU197"/>
  <c r="AV197"/>
  <c r="AU198"/>
  <c r="AV198"/>
  <c r="AU199"/>
  <c r="AV199"/>
  <c r="AU200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U243"/>
  <c r="AV243"/>
  <c r="AW243"/>
  <c r="AX243"/>
  <c r="AU244"/>
  <c r="AV244"/>
  <c r="AU245"/>
  <c r="AV245"/>
  <c r="AU246"/>
  <c r="AV246"/>
  <c r="AU247"/>
  <c r="AV247"/>
  <c r="AU248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U291"/>
  <c r="AV291"/>
  <c r="AW291"/>
  <c r="AX291"/>
  <c r="AU292"/>
  <c r="AV292"/>
  <c r="AU293"/>
  <c r="AV293"/>
  <c r="AU294"/>
  <c r="AV294"/>
  <c r="AU295"/>
  <c r="AV295"/>
  <c r="AU296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U339"/>
  <c r="AV339"/>
  <c r="AW339"/>
  <c r="AX339"/>
  <c r="AU340"/>
  <c r="AV340"/>
  <c r="AU341"/>
  <c r="AV341"/>
  <c r="AU342"/>
  <c r="AV342"/>
  <c r="AU343"/>
  <c r="AV343"/>
  <c r="AU344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U387"/>
  <c r="AV387"/>
  <c r="AW387"/>
  <c r="AX387"/>
  <c r="AU388"/>
  <c r="AV388"/>
  <c r="AU389"/>
  <c r="AV389"/>
  <c r="AU390"/>
  <c r="AV390"/>
  <c r="AU391"/>
  <c r="AV391"/>
  <c r="AU392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U435"/>
  <c r="AV435"/>
  <c r="AW435"/>
  <c r="AX435"/>
  <c r="AU436"/>
  <c r="AV436"/>
  <c r="AU437"/>
  <c r="AV437"/>
  <c r="AU438"/>
  <c r="AV438"/>
  <c r="AU439"/>
  <c r="AV439"/>
  <c r="AU440"/>
  <c r="AV440"/>
  <c r="AV441"/>
  <c r="AV442"/>
  <c r="AY435" s="1"/>
  <c r="AV443"/>
  <c r="AV444"/>
  <c r="AV445"/>
  <c r="AV446"/>
  <c r="AV447"/>
  <c r="AV448"/>
  <c r="AV449"/>
  <c r="AV450"/>
  <c r="AV451"/>
  <c r="AV452"/>
  <c r="AV453"/>
  <c r="AV454"/>
  <c r="AV455"/>
  <c r="AU483"/>
  <c r="AV483"/>
  <c r="AW483"/>
  <c r="AX483"/>
  <c r="AU484"/>
  <c r="AV484"/>
  <c r="AU485"/>
  <c r="AZ483" s="1"/>
  <c r="AV485"/>
  <c r="AU486"/>
  <c r="AV486"/>
  <c r="AU487"/>
  <c r="AV487"/>
  <c r="AU488"/>
  <c r="AV488"/>
  <c r="AV489"/>
  <c r="AV490"/>
  <c r="AV491"/>
  <c r="AV492"/>
  <c r="AV493"/>
  <c r="AY483" s="1"/>
  <c r="AV494"/>
  <c r="AV495"/>
  <c r="AV496"/>
  <c r="AV497"/>
  <c r="AV498"/>
  <c r="AV499"/>
  <c r="AV500"/>
  <c r="AV501"/>
  <c r="AV502"/>
  <c r="AV503"/>
  <c r="AZ387"/>
  <c r="AZ195"/>
  <c r="AZ435"/>
  <c r="AY291"/>
  <c r="AY243"/>
  <c r="AZ243"/>
  <c r="AY99"/>
  <c r="AY51"/>
  <c r="AZ51"/>
  <c r="AY387"/>
  <c r="AY339"/>
  <c r="AZ339"/>
  <c r="AZ291"/>
  <c r="AY195"/>
  <c r="AY147"/>
  <c r="AZ147"/>
  <c r="AZ99"/>
  <c r="AY3"/>
  <c r="AZ3"/>
  <c r="AY483" i="16"/>
  <c r="AZ387"/>
  <c r="AZ291"/>
  <c r="AZ195"/>
  <c r="AZ99"/>
  <c r="AZ3"/>
  <c r="AY435"/>
  <c r="AY339"/>
  <c r="AZ339"/>
  <c r="AY243"/>
  <c r="AZ243"/>
  <c r="AY147"/>
  <c r="AZ147"/>
  <c r="AY51"/>
  <c r="AZ51"/>
  <c r="AZ483"/>
  <c r="AZ435"/>
  <c r="AY387"/>
  <c r="AY291"/>
  <c r="AY195"/>
  <c r="AY99"/>
  <c r="AY3"/>
  <c r="I21" i="23"/>
  <c r="J3"/>
  <c r="I24" l="1"/>
  <c r="I20"/>
  <c r="D16"/>
  <c r="D14"/>
  <c r="D9"/>
  <c r="E21"/>
  <c r="F21" s="1"/>
  <c r="H2"/>
  <c r="D27"/>
  <c r="F27" s="1"/>
  <c r="D28"/>
  <c r="F28" s="1"/>
  <c r="D31"/>
  <c r="F31" s="1"/>
  <c r="D33"/>
  <c r="F33" s="1"/>
  <c r="G33" s="1"/>
  <c r="D35"/>
  <c r="F2"/>
  <c r="I2"/>
  <c r="I22"/>
  <c r="I23" s="1"/>
  <c r="E20"/>
  <c r="D7"/>
  <c r="D17"/>
  <c r="E17" s="1"/>
  <c r="H17" s="1"/>
  <c r="I17" s="1"/>
  <c r="D15"/>
  <c r="D13"/>
  <c r="D12"/>
  <c r="D11"/>
  <c r="D10"/>
  <c r="D8"/>
  <c r="E22"/>
  <c r="F22" s="1"/>
  <c r="D26"/>
  <c r="D29"/>
  <c r="D30"/>
  <c r="D32"/>
  <c r="D34"/>
  <c r="F34" s="1"/>
  <c r="G34" s="1"/>
  <c r="F36"/>
  <c r="G36" s="1"/>
  <c r="G28"/>
  <c r="G31"/>
  <c r="F26"/>
  <c r="G26" s="1"/>
  <c r="F30"/>
  <c r="G30" s="1"/>
  <c r="F35"/>
  <c r="G35" s="1"/>
  <c r="E27"/>
  <c r="G27"/>
  <c r="E36"/>
  <c r="E35"/>
  <c r="E34"/>
  <c r="H34" s="1"/>
  <c r="I34" s="1"/>
  <c r="E33"/>
  <c r="H33" s="1"/>
  <c r="I33" s="1"/>
  <c r="E32"/>
  <c r="E31"/>
  <c r="E30"/>
  <c r="E28"/>
  <c r="E26"/>
  <c r="H28" l="1"/>
  <c r="I28" s="1"/>
  <c r="H31"/>
  <c r="I31" s="1"/>
  <c r="H26"/>
  <c r="I26" s="1"/>
  <c r="H30"/>
  <c r="I30" s="1"/>
  <c r="H32"/>
  <c r="I32" s="1"/>
  <c r="H36"/>
  <c r="I36" s="1"/>
  <c r="H27"/>
  <c r="I27" s="1"/>
  <c r="F29"/>
  <c r="G29" s="1"/>
  <c r="E29"/>
  <c r="H29" s="1"/>
  <c r="I29" s="1"/>
  <c r="E10"/>
  <c r="H10" s="1"/>
  <c r="I10" s="1"/>
  <c r="F10"/>
  <c r="G10" s="1"/>
  <c r="F12"/>
  <c r="G12" s="1"/>
  <c r="E12"/>
  <c r="H12" s="1"/>
  <c r="I12" s="1"/>
  <c r="E15"/>
  <c r="H15" s="1"/>
  <c r="I15" s="1"/>
  <c r="F15"/>
  <c r="G15" s="1"/>
  <c r="F7"/>
  <c r="G7" s="1"/>
  <c r="E7"/>
  <c r="H7" s="1"/>
  <c r="I7" s="1"/>
  <c r="E9"/>
  <c r="H9" s="1"/>
  <c r="I9" s="1"/>
  <c r="F9"/>
  <c r="G9" s="1"/>
  <c r="E16"/>
  <c r="H16" s="1"/>
  <c r="I16" s="1"/>
  <c r="F16"/>
  <c r="G16" s="1"/>
  <c r="F32"/>
  <c r="G32" s="1"/>
  <c r="H35"/>
  <c r="I35" s="1"/>
  <c r="E8"/>
  <c r="H8" s="1"/>
  <c r="I8" s="1"/>
  <c r="F8"/>
  <c r="G8" s="1"/>
  <c r="E11"/>
  <c r="H11" s="1"/>
  <c r="I11" s="1"/>
  <c r="F11"/>
  <c r="G11" s="1"/>
  <c r="F13"/>
  <c r="G13" s="1"/>
  <c r="E13"/>
  <c r="H13" s="1"/>
  <c r="I13" s="1"/>
  <c r="E14"/>
  <c r="H14" s="1"/>
  <c r="I14" s="1"/>
  <c r="F14"/>
  <c r="G14" s="1"/>
  <c r="F17"/>
  <c r="G17" s="1"/>
</calcChain>
</file>

<file path=xl/sharedStrings.xml><?xml version="1.0" encoding="utf-8"?>
<sst xmlns="http://schemas.openxmlformats.org/spreadsheetml/2006/main" count="8006" uniqueCount="1173">
  <si>
    <t>has some large shoes to fill and has thus far failed.</t>
  </si>
  <si>
    <t>Hill is trying to ingratiate himself to PFC Foley to gain</t>
  </si>
  <si>
    <t>some better knowledge that might help him pass the</t>
  </si>
  <si>
    <t xml:space="preserve">entrance exam to Recon school. He dislikes STSGT </t>
  </si>
  <si>
    <t>Gopal as he feels she is unfairly "riding his ass".</t>
  </si>
  <si>
    <t>and Jimenez.</t>
  </si>
  <si>
    <t xml:space="preserve">imply. He is close the PVT Kilpatrick, having served in </t>
  </si>
  <si>
    <t>Scar (blade, across right eye), Scar (bullet, right forearm)</t>
  </si>
  <si>
    <t xml:space="preserve">PFC Washburn is known as "Ballsack" due to an </t>
  </si>
  <si>
    <t xml:space="preserve">unfortunate turn of events during Basic. He is far and </t>
  </si>
  <si>
    <t xml:space="preserve">away the most reckless member of Bravo. He is </t>
  </si>
  <si>
    <t xml:space="preserve">even-tempered, unlike his oft partner in crime PFC </t>
  </si>
  <si>
    <t>Jimenez, but he more than makes up for his slower fuse</t>
  </si>
  <si>
    <t>in raw aggression once unleashed. Washburn has quite</t>
  </si>
  <si>
    <t>an attitude problem that manifests as a disdain for most</t>
  </si>
  <si>
    <t>people as being "beneath him" in some way. He doesn't</t>
  </si>
  <si>
    <t>get along with anyone in Bravo save for Jimenez. As a</t>
  </si>
  <si>
    <t>soldier, he is dependable if uninspiring. The only problem</t>
  </si>
  <si>
    <t>is that he tends to rush into situations rather than wait</t>
  </si>
  <si>
    <t>for proper protocols.</t>
  </si>
  <si>
    <t>2d.</t>
  </si>
  <si>
    <t>Area</t>
  </si>
  <si>
    <t>Weight:</t>
  </si>
  <si>
    <t>0/3</t>
  </si>
  <si>
    <t>--</t>
  </si>
  <si>
    <t>3d</t>
  </si>
  <si>
    <t>1d</t>
  </si>
  <si>
    <t>0/4</t>
  </si>
  <si>
    <t>4d</t>
  </si>
  <si>
    <t>Name:</t>
  </si>
  <si>
    <t>Rank:</t>
  </si>
  <si>
    <t>Ethnicity:</t>
  </si>
  <si>
    <t>Serial Nbr:</t>
  </si>
  <si>
    <t>Height:</t>
  </si>
  <si>
    <t>Command</t>
  </si>
  <si>
    <t>Cool</t>
  </si>
  <si>
    <t>Body</t>
  </si>
  <si>
    <t>Coordination</t>
  </si>
  <si>
    <t>Sense</t>
  </si>
  <si>
    <t>Willpower</t>
  </si>
  <si>
    <t>R. Arm</t>
  </si>
  <si>
    <t>L. Arm</t>
  </si>
  <si>
    <t>Head</t>
  </si>
  <si>
    <t>Torso</t>
  </si>
  <si>
    <t>R. Leg</t>
  </si>
  <si>
    <t>L. Leg</t>
  </si>
  <si>
    <t>HAR</t>
  </si>
  <si>
    <t>LAR</t>
  </si>
  <si>
    <t>Hair:</t>
  </si>
  <si>
    <t>Eyes:</t>
  </si>
  <si>
    <t>Blood Type:</t>
  </si>
  <si>
    <t>AB-</t>
  </si>
  <si>
    <t>A+</t>
  </si>
  <si>
    <t>O-</t>
  </si>
  <si>
    <t>O+</t>
  </si>
  <si>
    <t>1.85 m</t>
  </si>
  <si>
    <t>Male</t>
  </si>
  <si>
    <t>1.87 m</t>
  </si>
  <si>
    <t>Female</t>
  </si>
  <si>
    <t>Lieutenant</t>
  </si>
  <si>
    <t>Corporal</t>
  </si>
  <si>
    <t>Private First Class</t>
  </si>
  <si>
    <t>Private</t>
  </si>
  <si>
    <t>Anglo</t>
  </si>
  <si>
    <t>African</t>
  </si>
  <si>
    <t>Asian</t>
  </si>
  <si>
    <t>B-</t>
  </si>
  <si>
    <t>Armor</t>
  </si>
  <si>
    <t xml:space="preserve">USCMC - </t>
  </si>
  <si>
    <t>Personal Data Transmitter</t>
  </si>
  <si>
    <t>Portable Welder</t>
  </si>
  <si>
    <t>Marking Flares (6)</t>
  </si>
  <si>
    <t>M144 Combat Knife</t>
  </si>
  <si>
    <t>1/3/5</t>
  </si>
  <si>
    <t></t>
  </si>
  <si>
    <t>Brown</t>
  </si>
  <si>
    <t>Hazel</t>
  </si>
  <si>
    <t>Hispanic</t>
  </si>
  <si>
    <t>None</t>
  </si>
  <si>
    <t>Tattoo (four stars, right wrist)</t>
  </si>
  <si>
    <t>Black</t>
  </si>
  <si>
    <t>1.78 m</t>
  </si>
  <si>
    <t>Bald</t>
  </si>
  <si>
    <t>K. "Jolly" Rodgers</t>
  </si>
  <si>
    <t>M. Jimenez</t>
  </si>
  <si>
    <t>C. "Ballsack" Washburn</t>
  </si>
  <si>
    <t>T. Long</t>
  </si>
  <si>
    <t>Red</t>
  </si>
  <si>
    <t>Green</t>
  </si>
  <si>
    <t>C. "Red" Kilpatrick</t>
  </si>
  <si>
    <t>Blonde</t>
  </si>
  <si>
    <t>Blue</t>
  </si>
  <si>
    <t>Tattoo ("Naomi", left forearm)</t>
  </si>
  <si>
    <t>D. "Twinkie" Rutheford III</t>
  </si>
  <si>
    <t>Indian</t>
  </si>
  <si>
    <t>Tactical Command Computer and HUD</t>
  </si>
  <si>
    <t>T. Werner</t>
  </si>
  <si>
    <t>Lance Corporal</t>
  </si>
  <si>
    <t>1.82 m</t>
  </si>
  <si>
    <t>Heavy Armor</t>
  </si>
  <si>
    <t>Bite</t>
  </si>
  <si>
    <t>Acidic Blood</t>
  </si>
  <si>
    <t>Multiple Actions</t>
  </si>
  <si>
    <t>Lightning Strikes</t>
  </si>
  <si>
    <t>Unfettered Movement</t>
  </si>
  <si>
    <t>Unconventional Move</t>
  </si>
  <si>
    <t>Bind</t>
  </si>
  <si>
    <t>Touch</t>
  </si>
  <si>
    <t>Remove Attacks</t>
  </si>
  <si>
    <t>Remove Defends</t>
  </si>
  <si>
    <t>Armored Carapice</t>
  </si>
  <si>
    <t>Harm</t>
  </si>
  <si>
    <t>Burn</t>
  </si>
  <si>
    <t>Blunt</t>
  </si>
  <si>
    <t>Percieve</t>
  </si>
  <si>
    <t>3d+1wd</t>
  </si>
  <si>
    <t>Source</t>
  </si>
  <si>
    <t>Super</t>
  </si>
  <si>
    <t>Inhuman</t>
  </si>
  <si>
    <t>No Base Will</t>
  </si>
  <si>
    <t>Tail</t>
  </si>
  <si>
    <t>Xenomorph</t>
  </si>
  <si>
    <t>5d</t>
  </si>
  <si>
    <t>6d</t>
  </si>
  <si>
    <t>S. Downing</t>
  </si>
  <si>
    <t>Scar (shrapnel, lower torso, back)</t>
  </si>
  <si>
    <t>1.70 m</t>
  </si>
  <si>
    <t>1.72 m</t>
  </si>
  <si>
    <t>1.80 m</t>
  </si>
  <si>
    <t>1.90 m</t>
  </si>
  <si>
    <t>1.93 m</t>
  </si>
  <si>
    <t>1.96 m</t>
  </si>
  <si>
    <t>1.98 m</t>
  </si>
  <si>
    <t>2.01 m</t>
  </si>
  <si>
    <t>68.3 kg</t>
  </si>
  <si>
    <t>71.1 kg</t>
  </si>
  <si>
    <t>73.9 kg</t>
  </si>
  <si>
    <t>75.3 kg</t>
  </si>
  <si>
    <t>79.5 kg</t>
  </si>
  <si>
    <t>68.1 kg</t>
  </si>
  <si>
    <t>69.5 kg</t>
  </si>
  <si>
    <t>75.1 kg</t>
  </si>
  <si>
    <t>76.5 kg</t>
  </si>
  <si>
    <t>77.9 kg</t>
  </si>
  <si>
    <t>79.3 kg</t>
  </si>
  <si>
    <t>80.7 kg</t>
  </si>
  <si>
    <t>82.1 kg</t>
  </si>
  <si>
    <t>83.5 kg</t>
  </si>
  <si>
    <t>A-</t>
  </si>
  <si>
    <t>B+</t>
  </si>
  <si>
    <t>A. Lee</t>
  </si>
  <si>
    <t>J. Sebastian</t>
  </si>
  <si>
    <t>Slavic</t>
  </si>
  <si>
    <t>R. Juarez</t>
  </si>
  <si>
    <t>Bleached</t>
  </si>
  <si>
    <t>Tattoo ("Semper Fi", right shoulder)</t>
  </si>
  <si>
    <t>Action</t>
  </si>
  <si>
    <t>Effect</t>
  </si>
  <si>
    <t>Aim High</t>
  </si>
  <si>
    <t>-1d, Add 2 to Height</t>
  </si>
  <si>
    <t>Aim Low</t>
  </si>
  <si>
    <t>-1d, Subtract 2 from Height</t>
  </si>
  <si>
    <t>Aiming</t>
  </si>
  <si>
    <t>+1d per round (max 3d)</t>
  </si>
  <si>
    <t>Moving Target</t>
  </si>
  <si>
    <t>-1d</t>
  </si>
  <si>
    <t>Use Lowest Pool, -1d</t>
  </si>
  <si>
    <t>Murder</t>
  </si>
  <si>
    <t>Range</t>
  </si>
  <si>
    <t>+1d for Close, -1d for Long</t>
  </si>
  <si>
    <t>Snap Shot</t>
  </si>
  <si>
    <t>Suppression Fire</t>
  </si>
  <si>
    <t>2d+Spray, gain Splash quality</t>
  </si>
  <si>
    <t>Quality</t>
  </si>
  <si>
    <t xml:space="preserve">Normal damage as well as 1K/2S to each location that comes up on the Area Dice. </t>
  </si>
  <si>
    <t>Breach</t>
  </si>
  <si>
    <t>Lowers HAR up to its level</t>
  </si>
  <si>
    <t>Penetration</t>
  </si>
  <si>
    <t>Ignores HAR up to its level</t>
  </si>
  <si>
    <t>Splash</t>
  </si>
  <si>
    <t>Bleeding</t>
  </si>
  <si>
    <t>Called Shot</t>
  </si>
  <si>
    <t>4 (b)</t>
  </si>
  <si>
    <t>Use Lowest Pool, -1d per action</t>
  </si>
  <si>
    <t>Vitals</t>
  </si>
  <si>
    <t>Environmental Adaptation</t>
  </si>
  <si>
    <t>Immunity</t>
  </si>
  <si>
    <t>DMG:</t>
  </si>
  <si>
    <t>Spray:</t>
  </si>
  <si>
    <t>Pen:</t>
  </si>
  <si>
    <t>Area:</t>
  </si>
  <si>
    <t>Close:</t>
  </si>
  <si>
    <t>Max:</t>
  </si>
  <si>
    <t>Cap:</t>
  </si>
  <si>
    <t>Fired:</t>
  </si>
  <si>
    <t>Mind</t>
  </si>
  <si>
    <t>H. Zenati</t>
  </si>
  <si>
    <t>Stability</t>
  </si>
  <si>
    <t xml:space="preserve">Athletics </t>
  </si>
  <si>
    <t xml:space="preserve">Awareness </t>
  </si>
  <si>
    <t xml:space="preserve">Bluff </t>
  </si>
  <si>
    <t xml:space="preserve">Computers </t>
  </si>
  <si>
    <t xml:space="preserve">Dodge </t>
  </si>
  <si>
    <t xml:space="preserve">Electronics </t>
  </si>
  <si>
    <t xml:space="preserve">Explosives </t>
  </si>
  <si>
    <t xml:space="preserve">Heavy </t>
  </si>
  <si>
    <t xml:space="preserve">Inspire </t>
  </si>
  <si>
    <t xml:space="preserve">Leadership </t>
  </si>
  <si>
    <t xml:space="preserve">Mechanics </t>
  </si>
  <si>
    <t xml:space="preserve">Medic </t>
  </si>
  <si>
    <t xml:space="preserve">Melee </t>
  </si>
  <si>
    <t xml:space="preserve">Pilot-Ground </t>
  </si>
  <si>
    <t xml:space="preserve">Search </t>
  </si>
  <si>
    <t xml:space="preserve">Small Arms </t>
  </si>
  <si>
    <t xml:space="preserve">Stealth </t>
  </si>
  <si>
    <t xml:space="preserve">Tactics </t>
  </si>
  <si>
    <t>Gender:</t>
  </si>
  <si>
    <t>Brash</t>
  </si>
  <si>
    <t>Endurance</t>
  </si>
  <si>
    <t>Handedness:</t>
  </si>
  <si>
    <t>2d</t>
  </si>
  <si>
    <t>0d</t>
  </si>
  <si>
    <t>-2d, gain die set to loc. value</t>
  </si>
  <si>
    <t>Vital Statistics</t>
  </si>
  <si>
    <t>Psych Evaluation</t>
  </si>
  <si>
    <t>Loc w/ K gains 1S 3/rnd</t>
  </si>
  <si>
    <t>Personality</t>
  </si>
  <si>
    <t>Physical Description</t>
  </si>
  <si>
    <t>Marks</t>
  </si>
  <si>
    <t>Average</t>
  </si>
  <si>
    <t>7d</t>
  </si>
  <si>
    <t>8d</t>
  </si>
  <si>
    <t>9d</t>
  </si>
  <si>
    <t>10d</t>
  </si>
  <si>
    <t>Poor</t>
  </si>
  <si>
    <t>Excellent</t>
  </si>
  <si>
    <t>Gifted</t>
  </si>
  <si>
    <t>Paragon</t>
  </si>
  <si>
    <t>Untrained</t>
  </si>
  <si>
    <t>Novice</t>
  </si>
  <si>
    <t>Trained</t>
  </si>
  <si>
    <t>Practiced</t>
  </si>
  <si>
    <t>Expert</t>
  </si>
  <si>
    <t>Master</t>
  </si>
  <si>
    <t>¨¨¨¨¨¨¨¨¨¨¨¨¨¨¨</t>
  </si>
  <si>
    <t>La Bella Curve</t>
  </si>
  <si>
    <r>
      <t xml:space="preserve">Military Operation Specialty: </t>
    </r>
    <r>
      <rPr>
        <i/>
        <sz val="9"/>
        <color indexed="9"/>
        <rFont val="Arial"/>
        <family val="2"/>
      </rPr>
      <t>Section Leader</t>
    </r>
  </si>
  <si>
    <t>Description</t>
  </si>
  <si>
    <t>Equipment</t>
  </si>
  <si>
    <t>Right</t>
  </si>
  <si>
    <t>Left</t>
  </si>
  <si>
    <r>
      <t></t>
    </r>
    <r>
      <rPr>
        <sz val="7"/>
        <rFont val="Arial"/>
        <family val="2"/>
      </rPr>
      <t xml:space="preserve">   </t>
    </r>
    <r>
      <rPr>
        <sz val="7"/>
        <rFont val="Wingdings"/>
        <charset val="2"/>
      </rPr>
      <t>¨¨¨¨¨¨¨¨¨</t>
    </r>
  </si>
  <si>
    <t>0/1</t>
  </si>
  <si>
    <r>
      <t></t>
    </r>
    <r>
      <rPr>
        <sz val="7"/>
        <rFont val="Arial"/>
        <family val="2"/>
      </rPr>
      <t xml:space="preserve">  </t>
    </r>
    <r>
      <rPr>
        <sz val="7"/>
        <rFont val="Wingdings"/>
        <charset val="2"/>
      </rPr>
      <t>¨¨¨¨¨¨¨¨¨</t>
    </r>
  </si>
  <si>
    <t>Notes</t>
  </si>
  <si>
    <t>Experience</t>
  </si>
  <si>
    <t>Earned:</t>
  </si>
  <si>
    <t>Spent:</t>
  </si>
  <si>
    <t>1 Willpower</t>
  </si>
  <si>
    <t></t>
  </si>
  <si>
    <t></t>
  </si>
  <si>
    <t></t>
  </si>
  <si>
    <t></t>
  </si>
  <si>
    <t>Sergeant Major</t>
  </si>
  <si>
    <t>M41A Pulse Rifle (HEAP)</t>
  </si>
  <si>
    <t>W+2 SK</t>
  </si>
  <si>
    <t>W SK</t>
  </si>
  <si>
    <t>and shoulder)</t>
  </si>
  <si>
    <t xml:space="preserve">SGTMJR Lee is a well decorated soldier who has </t>
  </si>
  <si>
    <t>distinction during the Ceti Campaign. Downing had her</t>
  </si>
  <si>
    <t>Lee is no-nonsense in her role as sergeant demanding</t>
  </si>
  <si>
    <t>the very best from those serving under her in the field.</t>
  </si>
  <si>
    <t>Off the field, she can be affable, but would never be</t>
  </si>
  <si>
    <t>Tattoo (dragon, back panel). Scar (burns on left torso</t>
  </si>
  <si>
    <t>FIRST SQUAD</t>
  </si>
  <si>
    <r>
      <t xml:space="preserve">Military Operation Specialty: </t>
    </r>
    <r>
      <rPr>
        <i/>
        <sz val="9"/>
        <color indexed="9"/>
        <rFont val="Arial"/>
        <family val="2"/>
      </rPr>
      <t>Medical Technician</t>
    </r>
  </si>
  <si>
    <t>M40 Underslung Grenade Launcher</t>
  </si>
  <si>
    <t>W+1 SK</t>
  </si>
  <si>
    <t>¨¨¨¨¨</t>
  </si>
  <si>
    <t>MA-70 Pistol</t>
  </si>
  <si>
    <t>MA-S90 Submachine Gun</t>
  </si>
  <si>
    <t>M240A1 Incinerator</t>
  </si>
  <si>
    <t>1/2/3</t>
  </si>
  <si>
    <r>
      <t></t>
    </r>
    <r>
      <rPr>
        <sz val="7"/>
        <rFont val="Arial"/>
        <family val="2"/>
      </rPr>
      <t xml:space="preserve">  </t>
    </r>
    <r>
      <rPr>
        <sz val="7"/>
        <rFont val="Wingdings"/>
        <charset val="2"/>
      </rPr>
      <t>¨¨¨¨¨¨¨¨¨</t>
    </r>
  </si>
  <si>
    <t>LCPL Sebastian is probably one of the hardest and</t>
  </si>
  <si>
    <t xml:space="preserve">security forces are involved. She hates all corporate </t>
  </si>
  <si>
    <t xml:space="preserve">around her squad. She is particularly close to PFC </t>
  </si>
  <si>
    <t>Scar (shrapnel, face), Tattoo (tiger on left calf)</t>
  </si>
  <si>
    <t>of the 21st Alpha Strike Team. His flamboyance is</t>
  </si>
  <si>
    <t>tolerated by those around him only because he is</t>
  </si>
  <si>
    <t>possibly the most talented individual in the squad.</t>
  </si>
  <si>
    <t>Physically, he is nothing short of a phenomenon and he</t>
  </si>
  <si>
    <t>quickly picks up just about anything he sets his mind to.</t>
  </si>
  <si>
    <t xml:space="preserve">mission, but he has already managed a promotion to </t>
  </si>
  <si>
    <t xml:space="preserve">PFC and seems to be fast-tracked to NCO status. </t>
  </si>
  <si>
    <t>SGTMJR Lee seems to have taken a shining to him.</t>
  </si>
  <si>
    <t>Everyone else merely tolerates him.</t>
  </si>
  <si>
    <r>
      <t xml:space="preserve">Military Operation Specialty: </t>
    </r>
    <r>
      <rPr>
        <i/>
        <sz val="9"/>
        <color indexed="9"/>
        <rFont val="Arial"/>
        <family val="2"/>
      </rPr>
      <t>Communications Technician</t>
    </r>
  </si>
  <si>
    <t>graduated cum laude in her bioengineering class, but</t>
  </si>
  <si>
    <t>signed up for the USCMC in order to pay off the debt</t>
  </si>
  <si>
    <t>working for the corps, oddly enough. She is most drawn</t>
  </si>
  <si>
    <t>Being from a broken home, she has always lacked a</t>
  </si>
  <si>
    <t>real sense of family that she seems to have found here.</t>
  </si>
  <si>
    <t>Juarez is particularly close to PVT Kidman. She detests</t>
  </si>
  <si>
    <t>drawn somewhat to PVT Harris since he's the newbie.</t>
  </si>
  <si>
    <r>
      <t xml:space="preserve">Military Operation Specialty: </t>
    </r>
    <r>
      <rPr>
        <i/>
        <sz val="9"/>
        <color indexed="9"/>
        <rFont val="Arial"/>
        <family val="2"/>
      </rPr>
      <t>Smartgun Operator</t>
    </r>
  </si>
  <si>
    <t>W+3 SK</t>
  </si>
  <si>
    <t>5 (b)</t>
  </si>
  <si>
    <t xml:space="preserve">PFC Juarez is the 21st's resident "college boy." She </t>
  </si>
  <si>
    <t xml:space="preserve">PFC Chan perhaps looks to be the most hardened </t>
  </si>
  <si>
    <t>mental sparring match. While friendly, Chan is physically</t>
  </si>
  <si>
    <t>Calm</t>
  </si>
  <si>
    <t>Custom Hit Locations</t>
  </si>
  <si>
    <t>Name</t>
  </si>
  <si>
    <t>Archetype</t>
  </si>
  <si>
    <t>Sources</t>
  </si>
  <si>
    <t>Extraterrestrial</t>
  </si>
  <si>
    <t>Permissions</t>
  </si>
  <si>
    <t>Intrinsics</t>
  </si>
  <si>
    <t>No Cool Stat</t>
  </si>
  <si>
    <t>Resilient</t>
  </si>
  <si>
    <t>Attributes</t>
  </si>
  <si>
    <t>Skills</t>
  </si>
  <si>
    <t>BODY</t>
  </si>
  <si>
    <t>Awareness</t>
  </si>
  <si>
    <t>COMMAND</t>
  </si>
  <si>
    <t>Dodge</t>
  </si>
  <si>
    <t>2</t>
  </si>
  <si>
    <t>0</t>
  </si>
  <si>
    <t>COOL</t>
  </si>
  <si>
    <t>Nil</t>
  </si>
  <si>
    <t>Melee</t>
  </si>
  <si>
    <t>8-9</t>
  </si>
  <si>
    <t>COORDINATION</t>
  </si>
  <si>
    <t>5d+1wd</t>
  </si>
  <si>
    <t>Stealth</t>
  </si>
  <si>
    <t>7</t>
  </si>
  <si>
    <t>MIND</t>
  </si>
  <si>
    <t>5-6</t>
  </si>
  <si>
    <t>SENSE</t>
  </si>
  <si>
    <t>3-4</t>
  </si>
  <si>
    <t>WILLPOWER</t>
  </si>
  <si>
    <t>1</t>
  </si>
  <si>
    <t>Inner Jaw Bite</t>
  </si>
  <si>
    <t>Killing Damage Only</t>
  </si>
  <si>
    <t>Reflexive</t>
  </si>
  <si>
    <t>Deadly</t>
  </si>
  <si>
    <t>Royal Jelly</t>
  </si>
  <si>
    <t>4hd</t>
  </si>
  <si>
    <t>Crawl</t>
  </si>
  <si>
    <t>Life Sense</t>
  </si>
  <si>
    <t>Lightning Strike</t>
  </si>
  <si>
    <t>Multitask</t>
  </si>
  <si>
    <t>Adaptation</t>
  </si>
  <si>
    <t>5</t>
  </si>
  <si>
    <t>Carapice</t>
  </si>
  <si>
    <t>Attacks</t>
  </si>
  <si>
    <t>Claws (2) or Tail</t>
  </si>
  <si>
    <t>W+2 K</t>
  </si>
  <si>
    <t>Points</t>
  </si>
  <si>
    <t>Permission</t>
  </si>
  <si>
    <t>Intrinsic</t>
  </si>
  <si>
    <t>Acid Blood</t>
  </si>
  <si>
    <t>Talents</t>
  </si>
  <si>
    <t>Total Points</t>
  </si>
  <si>
    <t>Throw</t>
  </si>
  <si>
    <t>Lift</t>
  </si>
  <si>
    <t>Sprint</t>
  </si>
  <si>
    <t>Jump</t>
  </si>
  <si>
    <t>20 m/rnd</t>
  </si>
  <si>
    <t>Can dodge/block any</t>
  </si>
  <si>
    <t>attack (Coord 6d)</t>
  </si>
  <si>
    <t>d</t>
  </si>
  <si>
    <t>hd</t>
  </si>
  <si>
    <t>wd</t>
  </si>
  <si>
    <t>Cost</t>
  </si>
  <si>
    <t>Life forms only</t>
  </si>
  <si>
    <t>Slow (2)</t>
  </si>
  <si>
    <t>Killing Only</t>
  </si>
  <si>
    <t>Lvl1</t>
  </si>
  <si>
    <t>Clear Trail</t>
  </si>
  <si>
    <t>If/Then (Motionless/Grappled Targets Only)</t>
  </si>
  <si>
    <t>Lvl2</t>
  </si>
  <si>
    <t>If/Then (Requires 4 limbs)</t>
  </si>
  <si>
    <t>Lvl3</t>
  </si>
  <si>
    <t>Lvl4</t>
  </si>
  <si>
    <t>LVL</t>
  </si>
  <si>
    <t>Speed Boost</t>
  </si>
  <si>
    <t>Lvl</t>
  </si>
  <si>
    <t>All Environments</t>
  </si>
  <si>
    <t>Slow (2 Rounds to adapt)</t>
  </si>
  <si>
    <t>If/Then (Must take 1K DMG)</t>
  </si>
  <si>
    <t xml:space="preserve">Splash </t>
  </si>
  <si>
    <t>If/Then: No more Dice than K dmg taken</t>
  </si>
  <si>
    <t>BRAINS</t>
  </si>
  <si>
    <t>Extraterrestrial Source</t>
  </si>
  <si>
    <t>Deadly Extra on Body</t>
  </si>
  <si>
    <t>+2 K Damage</t>
  </si>
  <si>
    <t>Military Operation Specialty:</t>
  </si>
  <si>
    <t>SECOND SQUAD</t>
  </si>
  <si>
    <t>Ignore 1S (when dmg taken)</t>
  </si>
  <si>
    <t>SCIENCE</t>
  </si>
  <si>
    <t>K. Najeem</t>
  </si>
  <si>
    <t>Sergeant</t>
  </si>
  <si>
    <t>SGT Najeem is a well educated and thoughtful man.</t>
  </si>
  <si>
    <t>He rounds out the rough and tumble demeanor of the</t>
  </si>
  <si>
    <t>21st's command staff as a pragmatic and even-tempered</t>
  </si>
  <si>
    <t>voice of reason. Najeem left his collegiate life only a</t>
  </si>
  <si>
    <t>dissertation defense away from a doctorate in Mechanical</t>
  </si>
  <si>
    <t>Engineering due to a student riot that killed his fiancé.</t>
  </si>
  <si>
    <t xml:space="preserve">His grief sent his life into a tailspin that only ended by </t>
  </si>
  <si>
    <t>his enlistment with the USCMC. His natural intellect and</t>
  </si>
  <si>
    <t>presence has made him a fine SGT in the corps. Najeem</t>
  </si>
  <si>
    <t>is growing short on time in the military and he greatly</t>
  </si>
  <si>
    <t>looks forward to returning to his life outside of the Marines.</t>
  </si>
  <si>
    <t>C. "Sparky" Kidman</t>
  </si>
  <si>
    <r>
      <t xml:space="preserve">Military Operation Specialty: </t>
    </r>
    <r>
      <rPr>
        <i/>
        <sz val="9"/>
        <color indexed="9"/>
        <rFont val="Arial"/>
        <family val="2"/>
      </rPr>
      <t>Demolitions Technician</t>
    </r>
  </si>
  <si>
    <t xml:space="preserve">PVT Kidman, AKA "Sparky", is the clown of the 21st. </t>
  </si>
  <si>
    <t>Always quick with a joke or biting commentary, Kidman</t>
  </si>
  <si>
    <t>is well-known for doing his best to buck the system with</t>
  </si>
  <si>
    <t>humor. His impersonations are terrible, but ever present.</t>
  </si>
  <si>
    <t>He is fast friends with PFC Juarez as well as CPL Miller.</t>
  </si>
  <si>
    <t xml:space="preserve">situation, but his grace and ease are definitely most </t>
  </si>
  <si>
    <t>allowed Kidman to dodge quite a few disciplinary actions</t>
  </si>
  <si>
    <t>remarks.</t>
  </si>
  <si>
    <t>K. Moto</t>
  </si>
  <si>
    <t>CPL Moto is a loud, brash, and arrogant member</t>
  </si>
  <si>
    <t>CPL Moto is new to the Strike Team as of the prior</t>
  </si>
  <si>
    <t>CPL Moto due to his cocky behavior. She is also</t>
  </si>
  <si>
    <t>W. "Guru" Miller</t>
  </si>
  <si>
    <t>6 (b)</t>
  </si>
  <si>
    <t>M-109 Sniper/Antimateriel Rifle</t>
  </si>
  <si>
    <t>W+4 SK</t>
  </si>
  <si>
    <t>CPL Miller is known as "Guru" to his squad-mates due</t>
  </si>
  <si>
    <t>to his deeply spiritual nature. A drop-out from seminary,</t>
  </si>
  <si>
    <t>Miller found his way to the USCMC as a young man, lost</t>
  </si>
  <si>
    <t>in the world. Two tours of duty did not strengthen Miller's</t>
  </si>
  <si>
    <t>knowledge of doctrine or dogma, but it has definitely</t>
  </si>
  <si>
    <t>increased his faith and overall spiritual outlook. Miller's</t>
  </si>
  <si>
    <t>faith is not militant, nor does it fall in line with any</t>
  </si>
  <si>
    <t>organized religion. To him, the spiritual journey is an</t>
  </si>
  <si>
    <t>individual one and he only wishes to facilitate others on</t>
  </si>
  <si>
    <t>their paths. A simple, easy-going air follows him around,</t>
  </si>
  <si>
    <t>like a man at peace with himself and his environs. Most</t>
  </si>
  <si>
    <t>squad members enjoy Miller's company.</t>
  </si>
  <si>
    <t>A. Harris</t>
  </si>
  <si>
    <t>replaces CPL Truman, who was wounded and relieved</t>
  </si>
  <si>
    <t>PVT Harris is the most recent addition to the 21st. He</t>
  </si>
  <si>
    <t>from active duty on the 21st's prior assignment. Harris</t>
  </si>
  <si>
    <t>is fresh from his training and has yet to completely</t>
  </si>
  <si>
    <t>acclimate both to active duty as well as the tight-knit</t>
  </si>
  <si>
    <t>group that is the 21st. Harris is eager to prove himself a</t>
  </si>
  <si>
    <t>vital member, which is a personality trait that rubs many</t>
  </si>
  <si>
    <t>of the more experienced members of the 21st wrong. He</t>
  </si>
  <si>
    <t>is likeable despite his eagerness, but is sometimes prone</t>
  </si>
  <si>
    <t>to brooding when his squad-mates are a bit too rough on</t>
  </si>
  <si>
    <t xml:space="preserve">him for being the "noob". </t>
  </si>
  <si>
    <t>T.R. "T-Bob" Lewis</t>
  </si>
  <si>
    <t>Tattoo ("From Hell" across knuckles of right hand)</t>
  </si>
  <si>
    <t>Tattoo ("With Love" across knuckles of left hand)</t>
  </si>
  <si>
    <t>CPL Lewis is the closest to an actual psychopath that can</t>
  </si>
  <si>
    <t xml:space="preserve">get by the extensive USCMC screening process. He has </t>
  </si>
  <si>
    <t>a short fuse and even shorter patience. His anger, once</t>
  </si>
  <si>
    <t>sparked, is white hot and barely controllable by Lewis or</t>
  </si>
  <si>
    <t>his superiors. Known as "T-Bob" for unknown reasons,</t>
  </si>
  <si>
    <t>Lewis is constantly getting into scrapes and fights both</t>
  </si>
  <si>
    <t>when on or off duty. He has had a few official reprimands,</t>
  </si>
  <si>
    <t>but his combat abilities and decorations have kept the</t>
  </si>
  <si>
    <t>most severe punishments from befalling him. In combat,</t>
  </si>
  <si>
    <t>Lewis is quite the asset. He is fearless and often puts</t>
  </si>
  <si>
    <t>M1911 Pistol (Antique)</t>
  </si>
  <si>
    <t>himself in harms way to protect his squad mates. Lewis</t>
  </si>
  <si>
    <t>Tattoo (Chinese dragon, head)</t>
  </si>
  <si>
    <t>Generally, Kidman is relaxed and confidant in almost any</t>
  </si>
  <si>
    <t>apparent during social situations. It's this charm that has</t>
  </si>
  <si>
    <t>brought against him for some of his more impertinent</t>
  </si>
  <si>
    <r>
      <t xml:space="preserve">Military Operation Specialty: </t>
    </r>
    <r>
      <rPr>
        <i/>
        <sz val="9"/>
        <color indexed="9"/>
        <rFont val="Arial"/>
        <family val="2"/>
      </rPr>
      <t>Reconnaissance</t>
    </r>
  </si>
  <si>
    <t>ribald like PVT Kidman, with whom she has an ongoing</t>
  </si>
  <si>
    <t>soldier, but her looks deceive. She is a very sociable and</t>
  </si>
  <si>
    <t>amicable woman. Quick-witted and funny, Chan is rarely</t>
  </si>
  <si>
    <t>foreboding. Her body is well-toned, a fact that she is very</t>
  </si>
  <si>
    <t>proud of. She spends as much time as she possible can</t>
  </si>
  <si>
    <r>
      <t xml:space="preserve">Military Operation Specialty: </t>
    </r>
    <r>
      <rPr>
        <i/>
        <sz val="9"/>
        <color indexed="9"/>
        <rFont val="Arial"/>
        <family val="2"/>
      </rPr>
      <t>Officer</t>
    </r>
  </si>
  <si>
    <r>
      <t></t>
    </r>
    <r>
      <rPr>
        <sz val="7"/>
        <rFont val="Arial"/>
        <family val="2"/>
      </rPr>
      <t xml:space="preserve">   </t>
    </r>
    <r>
      <rPr>
        <sz val="7"/>
        <rFont val="Wingdings"/>
        <charset val="2"/>
      </rPr>
      <t>¨¨¨¨¨¨¨¨¨</t>
    </r>
  </si>
  <si>
    <r>
      <t xml:space="preserve"> </t>
    </r>
    <r>
      <rPr>
        <sz val="7"/>
        <rFont val="Wingdings"/>
        <charset val="2"/>
      </rPr>
      <t>¨¨¨¨¨</t>
    </r>
  </si>
  <si>
    <t>M52A2 Assault Shotgun</t>
  </si>
  <si>
    <t>0/2</t>
  </si>
  <si>
    <r>
      <t></t>
    </r>
    <r>
      <rPr>
        <sz val="7"/>
        <rFont val="Arial"/>
        <family val="2"/>
      </rPr>
      <t xml:space="preserve">  </t>
    </r>
    <r>
      <rPr>
        <sz val="7"/>
        <rFont val="Wingdings"/>
        <charset val="2"/>
      </rPr>
      <t>¨¨¨¨¨¨¨¨¨</t>
    </r>
  </si>
  <si>
    <t>M78 Phased Plasma Infantry Gun</t>
  </si>
  <si>
    <t>Slow 1</t>
  </si>
  <si>
    <t>L. "Bod" Chan</t>
  </si>
  <si>
    <t>Claws/Tail</t>
  </si>
  <si>
    <t xml:space="preserve">If ever a man exemplified the concept of a pissant </t>
  </si>
  <si>
    <t>Lieutenant, LT Werner is that man. Always "in the rear with</t>
  </si>
  <si>
    <t>the gear", Werner leaves true command to the sergeants</t>
  </si>
  <si>
    <t>and corporals that he directs from the safety of the APC.</t>
  </si>
  <si>
    <t>He is jumpy, detached, and does his best to keep himself</t>
  </si>
  <si>
    <t>above the grunt troops. Werner isn't stupid, though, and</t>
  </si>
  <si>
    <t>is well-trained. He merely wishes to get this assignment</t>
  </si>
  <si>
    <t>over with so he can continue up the chain of command so</t>
  </si>
  <si>
    <t>as to reach his real goal of upper echelon ranks. Werner</t>
  </si>
  <si>
    <t>is hated by most of his squad, but he doesn't care. He does</t>
  </si>
  <si>
    <t>his best to lead them effectively, though.</t>
  </si>
  <si>
    <t>First Sergeant</t>
  </si>
  <si>
    <t xml:space="preserve">FSGT Rodgers is a jovial and well-liked soldier. She is </t>
  </si>
  <si>
    <t>generally regarded as tough but fair by all those who serve</t>
  </si>
  <si>
    <t xml:space="preserve">under her. Her nickname describes both her strangely </t>
  </si>
  <si>
    <t>somewhat ironic use of the old skull and crossbones</t>
  </si>
  <si>
    <t xml:space="preserve">Rodgers is a solid soldier that can be counted on to </t>
  </si>
  <si>
    <t>perform her duties quickly and efficiently. She is, for all</t>
  </si>
  <si>
    <t>intents and purposes, the de facto combat lead for Bravo.</t>
  </si>
  <si>
    <t xml:space="preserve">She isn't particularly close to any one soldier but is </t>
  </si>
  <si>
    <t>respected by all of them to some degree.</t>
  </si>
  <si>
    <t>and crossbones, left upper arm)</t>
  </si>
  <si>
    <t>CPL Long is a quiet, almost sullen individual. Laconic</t>
  </si>
  <si>
    <t>is a word often used to describe him, at least by those</t>
  </si>
  <si>
    <t xml:space="preserve">that know what laconic means. He is known for an </t>
  </si>
  <si>
    <t>occasional burst of insight or interaction, but otherwise</t>
  </si>
  <si>
    <t>keeps to himself. As a combat medic, he is near peerless.</t>
  </si>
  <si>
    <t>He is fearless in the face of fire and would do anything</t>
  </si>
  <si>
    <t>to aid a fallen comrade. Long has even be known to put</t>
  </si>
  <si>
    <t>opposition factions. His devotion to the cause of aiding</t>
  </si>
  <si>
    <t>others in suffering has garnered him a lot of respect</t>
  </si>
  <si>
    <t>and free drinks.</t>
  </si>
  <si>
    <t>Missing first knuckle of third and fourth finger, left hand</t>
  </si>
  <si>
    <t>imaginative nickname, however, does belie the fact that</t>
  </si>
  <si>
    <t>she is more than just a pretty face with red hair. Sharp</t>
  </si>
  <si>
    <t>Rutheford as both were in Basic together. STSGT Gopal</t>
  </si>
  <si>
    <t>seems to have taken Kilpatrick under her wing as well.</t>
  </si>
  <si>
    <t>of opposites. Barely able to muster past the rigorous</t>
  </si>
  <si>
    <t>physicals that all Colonial Marines must endure, this</t>
  </si>
  <si>
    <t>somewhat effete man still garners a lot of respect in the</t>
  </si>
  <si>
    <t>very machismo focused corps. Whether this is due to his</t>
  </si>
  <si>
    <t>his friendship with "Red", or his unnerving stare is not</t>
  </si>
  <si>
    <t>completely clear. What is clear that Rutheford is definitely</t>
  </si>
  <si>
    <t>one of "the guys" regardless of what his stature might</t>
  </si>
  <si>
    <t>Basic with her. He has had a few run-ins with PFC</t>
  </si>
  <si>
    <t>Jimenez, however, few of them completely pleasant.</t>
  </si>
  <si>
    <t>Mid Eastern</t>
  </si>
  <si>
    <t>Tattoo ("Light of Allah", in Arabic, right shoulder)</t>
  </si>
  <si>
    <t>LCPL Zenati is no stranger to conflict. Before joining up</t>
  </si>
  <si>
    <t xml:space="preserve">Earth. Zenati is deeply religious, but abhors violence </t>
  </si>
  <si>
    <t>after a bungled attempt to neutralize a terrorist cell lead</t>
  </si>
  <si>
    <t xml:space="preserve">to the destruction of a Mosque. Zenati is deeply </t>
  </si>
  <si>
    <t>FSGT Rodgers has a lot of respect for Zenati and often</t>
  </si>
  <si>
    <t>A. Gopal</t>
  </si>
  <si>
    <t>Staff Sergeant</t>
  </si>
  <si>
    <t>STSGT Gopal probably has the most combat experience</t>
  </si>
  <si>
    <t>of any of the members of Bravo. She served with</t>
  </si>
  <si>
    <t>distinction in two previous tours of duty, the first of which</t>
  </si>
  <si>
    <t>saw her at the battle of Baghdad Falls on MV-091 (one</t>
  </si>
  <si>
    <t xml:space="preserve">of the largest battles in the last 50 years). She's </t>
  </si>
  <si>
    <t>service has given her a lot of practical experience as a</t>
  </si>
  <si>
    <t xml:space="preserve">combat medic. She is a bit gruff, especially to green </t>
  </si>
  <si>
    <t xml:space="preserve">recruits, but this exterior covers up the fact that she </t>
  </si>
  <si>
    <t>really does worry about those around her. She has taken</t>
  </si>
  <si>
    <t>PFC Jimenez is one of Bravo's "problem children". A</t>
  </si>
  <si>
    <t>quick temper and loose adherence to military protocol</t>
  </si>
  <si>
    <t>leaves PFC Jimenez often at odds with COs, XOs, and</t>
  </si>
  <si>
    <t>MPs on a regular basis. He is an A-grade certified APC</t>
  </si>
  <si>
    <t>pilot, though, even if his methods of extraction are often</t>
  </si>
  <si>
    <t xml:space="preserve">"unorthodox". Jimenez spends a lot of his time with </t>
  </si>
  <si>
    <t>PVT Washburn and they are both well known by peace</t>
  </si>
  <si>
    <t>officers in many ports of call around the galaxy. Jimenez</t>
  </si>
  <si>
    <t xml:space="preserve">has taken a dislike to PFC Rutherford, but knows that </t>
  </si>
  <si>
    <t>STSGT Gopal is keeping an eye on him, so does his best</t>
  </si>
  <si>
    <t>J. "H.O.G." Foley</t>
  </si>
  <si>
    <t>PFC Foley is the quintessential scout. A lone wolf, cool</t>
  </si>
  <si>
    <t>and collected, Foley adds a quiet and unnerving presence</t>
  </si>
  <si>
    <t>has named such, though. Foley has a slight god complex</t>
  </si>
  <si>
    <t>somewhat open with CPL Hill who spends as much</t>
  </si>
  <si>
    <t>time as he can with Foley picking up recon tips. Foley</t>
  </si>
  <si>
    <t>greatly dislike Washburn and Jimenez, but the three</t>
  </si>
  <si>
    <t>seem to have an unspoken non-aggression pact.</t>
  </si>
  <si>
    <t>A. Hill</t>
  </si>
  <si>
    <t>CPL Hill is a new member to Bravo, but not to the corps.</t>
  </si>
  <si>
    <t>He was passed over for Reconnaissance training due to</t>
  </si>
  <si>
    <t xml:space="preserve">his somewhat "twitchy" nature. He served in a previous </t>
  </si>
  <si>
    <t xml:space="preserve">tour of duty and garnered a reputation of being a bit </t>
  </si>
  <si>
    <t>unreliable under fire. He has been assigned to Bravo</t>
  </si>
  <si>
    <t>after CPL Hessman was lost in a colonial uprising. He</t>
  </si>
  <si>
    <t>W+3 K</t>
  </si>
  <si>
    <t>Hardiness</t>
  </si>
  <si>
    <t>PFC MILLER, W</t>
  </si>
  <si>
    <t>CPL LEWIS, T R</t>
  </si>
  <si>
    <t>CPL MOTO, K</t>
  </si>
  <si>
    <t>PFC FOLEY, J</t>
  </si>
  <si>
    <t>PVT RUTHEFORD III, D</t>
  </si>
  <si>
    <t>CPL LONG, T</t>
  </si>
  <si>
    <t>LT WERNER, T</t>
  </si>
  <si>
    <t>F SGT RODGERS, K</t>
  </si>
  <si>
    <t>PFC JIMENEZ, M</t>
  </si>
  <si>
    <t>Primary Military Specialty</t>
  </si>
  <si>
    <t xml:space="preserve">Officer Training </t>
  </si>
  <si>
    <t>Section Leader</t>
  </si>
  <si>
    <t>Medical Technician</t>
  </si>
  <si>
    <t>Demolitions Technician</t>
  </si>
  <si>
    <t>Communications Technician</t>
  </si>
  <si>
    <t>Smartgun Technician</t>
  </si>
  <si>
    <t>Mechanical Technician</t>
  </si>
  <si>
    <t>Reconaissance</t>
  </si>
  <si>
    <t>section leader</t>
  </si>
  <si>
    <t>CPT DOWNING, S</t>
  </si>
  <si>
    <t>Captain</t>
  </si>
  <si>
    <t>Communications technician</t>
  </si>
  <si>
    <t>medical technician</t>
  </si>
  <si>
    <t>21st aLPHa STRIKE TEaM</t>
  </si>
  <si>
    <t>21st Bravo STRIKE TEaM</t>
  </si>
  <si>
    <t>113 COLONIaL MaRINE DIVISION</t>
  </si>
  <si>
    <t>PVT HaRRIS, a</t>
  </si>
  <si>
    <t>PVT KIDMaN, C</t>
  </si>
  <si>
    <t>PVT KILPaTRICK, C</t>
  </si>
  <si>
    <t>PFC JUaREZ, R</t>
  </si>
  <si>
    <t>LCPL ZENaTI, H</t>
  </si>
  <si>
    <t>SGT NaJEEM, K</t>
  </si>
  <si>
    <t>LCPL SEBaSTIaN, J</t>
  </si>
  <si>
    <t>CPL HILL, a</t>
  </si>
  <si>
    <t>PFC CHaN, L</t>
  </si>
  <si>
    <t>PFC WaSHBURN, C</t>
  </si>
  <si>
    <r>
      <t>Military Operation Specialty:</t>
    </r>
    <r>
      <rPr>
        <i/>
        <sz val="9"/>
        <color indexed="9"/>
        <rFont val="Arial"/>
        <family val="2"/>
      </rPr>
      <t xml:space="preserve"> Medical Technician</t>
    </r>
  </si>
  <si>
    <r>
      <t xml:space="preserve">Military Operation Specialty: </t>
    </r>
    <r>
      <rPr>
        <i/>
        <sz val="9"/>
        <color indexed="9"/>
        <rFont val="Arial"/>
        <family val="2"/>
      </rPr>
      <t>Mechanical Technician</t>
    </r>
  </si>
  <si>
    <t>M4 Light Environmental Armor</t>
  </si>
  <si>
    <t>M10a Ballistic Environmental Helmet</t>
  </si>
  <si>
    <t xml:space="preserve">sunny disposition (especially for an NCO) as well as the </t>
  </si>
  <si>
    <t>Scar (shrapnel, above and left of clavicle), Tattoo (skull</t>
  </si>
  <si>
    <t xml:space="preserve">his own life at risk for civilians or even members of </t>
  </si>
  <si>
    <t>PVT Kilpatrick is a fresh recruit out of Basic. Her not so</t>
  </si>
  <si>
    <t>She seems to get along well with  PFCs Washburn</t>
  </si>
  <si>
    <t>phenomenal electronic and computer skills, his intellect,</t>
  </si>
  <si>
    <t>Tattoo ("Misspent Youth" in kanji on small of her back)</t>
  </si>
  <si>
    <t>to the feelings of comraderie that is present in the corps.</t>
  </si>
  <si>
    <t>W+3SK</t>
  </si>
  <si>
    <t>8+1</t>
  </si>
  <si>
    <t>¨¨¨¨¨¨¨¨ ¨</t>
  </si>
  <si>
    <t>3d (Burn)</t>
  </si>
  <si>
    <t>A A12/TQ5.8.44164E9</t>
  </si>
  <si>
    <t>A A29/TQ0.2.94165E7</t>
  </si>
  <si>
    <t>A A32/TQ1.5.83778E3</t>
  </si>
  <si>
    <t>A A24/TQ1.7.30037E1</t>
  </si>
  <si>
    <t>A A35/TQ6.4.37995E4</t>
  </si>
  <si>
    <t>A A14/TQ4.7.59859E9</t>
  </si>
  <si>
    <t>A A41/TQ3.4.99192E3</t>
  </si>
  <si>
    <t>A A46/TQ4.1.97581E1</t>
  </si>
  <si>
    <t>A A45/TQ2.8.49217E4</t>
  </si>
  <si>
    <t>A A26/TQ1.9.48348E9</t>
  </si>
  <si>
    <t>A A30/TQ1.2.76680E3</t>
  </si>
  <si>
    <t>A A33/TQ4.6.99157E2</t>
  </si>
  <si>
    <t>A A16/TQ5.4.46232E0</t>
  </si>
  <si>
    <t>A A39/TQ5.7.32637E5</t>
  </si>
  <si>
    <t>A A42/TQ8.1.12394E5</t>
  </si>
  <si>
    <t>A A48/TQ2.5.16757E1</t>
  </si>
  <si>
    <t>A A21/TQ7.4.22740E2</t>
  </si>
  <si>
    <t>A A45/TQ0.5.13689E5</t>
  </si>
  <si>
    <t>A A37/TQ3.5.94988E3</t>
  </si>
  <si>
    <t>A A44/TQ5.7.25262E5</t>
  </si>
  <si>
    <t>USCMC - A A40/TQ1.8.98874E2</t>
  </si>
  <si>
    <t>USCMC - A A12/TQ5.8.44164E9</t>
  </si>
  <si>
    <t>USCMC - A A40/TQ6.9.33859E1</t>
  </si>
  <si>
    <t>USCMC - A A30/TQ1.2.76680E3</t>
  </si>
  <si>
    <t>USCMC - A A29/TQ0.2.94165E7</t>
  </si>
  <si>
    <t>USCMC - A A32/TQ1.5.83778E3</t>
  </si>
  <si>
    <t>USCMC - A A33/TQ4.6.99157E2</t>
  </si>
  <si>
    <t>USCMC - A A16/TQ5.4.46232E0</t>
  </si>
  <si>
    <t>USCMC - A A24/TQ1.7.30037E1</t>
  </si>
  <si>
    <t>USCMC - A A35/TQ6.4.37995E4</t>
  </si>
  <si>
    <t>USCMC - A A39/TQ5.7.32637E5</t>
  </si>
  <si>
    <t>USCMC - A A42/TQ8.1.12394E5</t>
  </si>
  <si>
    <t>USCMC - A A14/TQ4.7.59859E9</t>
  </si>
  <si>
    <t>USCMC - A A41/TQ3.4.99192E3</t>
  </si>
  <si>
    <t>USCMC - A A48/TQ2.5.16757E1</t>
  </si>
  <si>
    <t>USCMC - A A21/TQ7.4.22740E2</t>
  </si>
  <si>
    <t>USCMC - A A46/TQ4.1.97581E1</t>
  </si>
  <si>
    <t>USCMC - A A45/TQ2.8.49217E4</t>
  </si>
  <si>
    <t>USCMC - A A45/TQ0.5.13689E5</t>
  </si>
  <si>
    <t>USCMC - A A37/TQ3.5.94988E3</t>
  </si>
  <si>
    <t>USCMC - A A26/TQ1.9.48348E9</t>
  </si>
  <si>
    <t>USCMC - A A44/TQ5.7.25262E5</t>
  </si>
  <si>
    <r>
      <t></t>
    </r>
    <r>
      <rPr>
        <sz val="10"/>
        <rFont val="Wingdings"/>
        <charset val="2"/>
      </rPr>
      <t></t>
    </r>
    <r>
      <rPr>
        <sz val="10"/>
        <rFont val="Wingdings 2"/>
        <family val="1"/>
        <charset val="2"/>
      </rPr>
      <t></t>
    </r>
  </si>
  <si>
    <t>Psyche</t>
  </si>
  <si>
    <t>Unnerved</t>
  </si>
  <si>
    <t></t>
  </si>
  <si>
    <t>Flight</t>
  </si>
  <si>
    <t>Fight</t>
  </si>
  <si>
    <t>Flight Response</t>
  </si>
  <si>
    <t>Fight Response</t>
  </si>
  <si>
    <t>-2d for +2 to Height</t>
  </si>
  <si>
    <t>-2d for +1 to Width for initiative</t>
  </si>
  <si>
    <t>-2d for -2 to Height</t>
  </si>
  <si>
    <t>Change 1K to 1S (when dmg taken)</t>
  </si>
  <si>
    <t>+1d for Close, -2d past Max</t>
  </si>
  <si>
    <t>M66 Demolitions Kit (see note)</t>
  </si>
  <si>
    <t>M66 Demoltions Kit</t>
  </si>
  <si>
    <t>2x</t>
  </si>
  <si>
    <t>7x</t>
  </si>
  <si>
    <t>10x</t>
  </si>
  <si>
    <t>M7 Electric Blasting Caps</t>
  </si>
  <si>
    <t>6x</t>
  </si>
  <si>
    <t>M1A Percussion Caps</t>
  </si>
  <si>
    <t>4x</t>
  </si>
  <si>
    <t>M700A2 Multi-Detonator (28 day timer)</t>
  </si>
  <si>
    <t>1x</t>
  </si>
  <si>
    <t>MK2 Detonation Cord (200m)</t>
  </si>
  <si>
    <t>MK3 Primercord (200m, directional, shielded)</t>
  </si>
  <si>
    <t>M60 Fuse Igniters</t>
  </si>
  <si>
    <t>Crimper</t>
  </si>
  <si>
    <t>Wire Cutter</t>
  </si>
  <si>
    <t>AR-20 Progammeable Secure Radio Command Unit</t>
  </si>
  <si>
    <t>M661 PBXW-124 Heavy Demolition Charges</t>
  </si>
  <si>
    <t>M662 PLASTEx-1 Light Demoltion Charges</t>
  </si>
  <si>
    <t>AN/PQS-244/3 Ultrasound Motion Tracker</t>
  </si>
  <si>
    <t>USCMC - WY-SHU BHP-761</t>
  </si>
  <si>
    <t>M45 Combat MedPack (6 Heal, 6 Stim, 6 Traq)</t>
  </si>
  <si>
    <t>+1wd Awareness</t>
  </si>
  <si>
    <t>Effects:</t>
  </si>
  <si>
    <t>M6 ComTech 'Bypass' Tookit (+1d Electronics)</t>
  </si>
  <si>
    <t>MX99/U TNR Lamp Box (200m halogen, 12 Hours)</t>
  </si>
  <si>
    <t>M2156 2L Canteen and M178 MRE (2 days)</t>
  </si>
  <si>
    <t>Individual Marine Carrying Pack</t>
  </si>
  <si>
    <t>oo</t>
  </si>
  <si>
    <t>ooooooo</t>
  </si>
  <si>
    <t>oooooo</t>
  </si>
  <si>
    <t>ooooooooo</t>
  </si>
  <si>
    <t>oooooooooo</t>
  </si>
  <si>
    <t>oooo</t>
  </si>
  <si>
    <t>o</t>
  </si>
  <si>
    <t xml:space="preserve">Motion Tracker has an optimal range of </t>
  </si>
  <si>
    <t>50m in densely packed areas with multiple</t>
  </si>
  <si>
    <t>targets.</t>
  </si>
  <si>
    <t>M6 First Aid Kit (1 Heal, 2 Stim, 2 Tranq)</t>
  </si>
  <si>
    <t>Confident</t>
  </si>
  <si>
    <t>Composed</t>
  </si>
  <si>
    <t>Steely</t>
  </si>
  <si>
    <t>MOS</t>
  </si>
  <si>
    <t>Pt Total</t>
  </si>
  <si>
    <t>Smartgun Operator</t>
  </si>
  <si>
    <t>Reconnaissance</t>
  </si>
  <si>
    <t>Officer</t>
  </si>
  <si>
    <t>employees passionately and has an even more focused</t>
  </si>
  <si>
    <t>hatred for WY CorpSec forces. Outside of that, Sebastian</t>
  </si>
  <si>
    <t>Atr Total</t>
  </si>
  <si>
    <t>Tactical Loadout</t>
  </si>
  <si>
    <t>+2d to one roll (max of 1 Willpower)</t>
  </si>
  <si>
    <r>
      <t></t>
    </r>
    <r>
      <rPr>
        <sz val="8"/>
        <rFont val="Arial"/>
        <family val="2"/>
      </rPr>
      <t xml:space="preserve">   </t>
    </r>
    <r>
      <rPr>
        <sz val="8"/>
        <rFont val="Wingdings"/>
        <charset val="2"/>
      </rPr>
      <t>¨¨¨¨¨¨¨¨¨</t>
    </r>
  </si>
  <si>
    <r>
      <t xml:space="preserve"> </t>
    </r>
    <r>
      <rPr>
        <sz val="8"/>
        <rFont val="Wingdings"/>
        <charset val="2"/>
      </rPr>
      <t>¨¨¨¨¨¨¨¨¨</t>
    </r>
  </si>
  <si>
    <t>Capable of Indirect Fire</t>
  </si>
  <si>
    <t>M901 Assault Shotgun</t>
  </si>
  <si>
    <t>M52 Combat Shotgun</t>
  </si>
  <si>
    <t>Mossburg 12-Gauge (sawed off)</t>
  </si>
  <si>
    <t>MA-2077A Pistol</t>
  </si>
  <si>
    <t>6+1</t>
  </si>
  <si>
    <t>¨¨¨¨¨¨ ¨</t>
  </si>
  <si>
    <t>Slow 1 to hot-load different ammo types</t>
  </si>
  <si>
    <r>
      <t xml:space="preserve"> </t>
    </r>
    <r>
      <rPr>
        <sz val="7"/>
        <rFont val="Wingdings"/>
        <charset val="2"/>
      </rPr>
      <t>¨¨¨¨</t>
    </r>
  </si>
  <si>
    <t>Slow:</t>
  </si>
  <si>
    <t>M56 Smartgun</t>
  </si>
  <si>
    <t>M4 Grenade Bandolier</t>
  </si>
  <si>
    <t>M40 High Explosive Fragmentation</t>
  </si>
  <si>
    <t>M38 High Explosive Armor Piercing</t>
  </si>
  <si>
    <t>M51A Bounding Fragmentation</t>
  </si>
  <si>
    <t>M108 Cannister Round (Buckshot)</t>
  </si>
  <si>
    <t>M60 White Phosphorous Incindiary</t>
  </si>
  <si>
    <t>M72A1 Starshell</t>
  </si>
  <si>
    <t>M230 Baton</t>
  </si>
  <si>
    <t>30mm Underslung Grenade Launcher</t>
  </si>
  <si>
    <t>Per Grenade</t>
  </si>
  <si>
    <t>DMG</t>
  </si>
  <si>
    <t>Pen</t>
  </si>
  <si>
    <t>3 (b)</t>
  </si>
  <si>
    <t>Radius</t>
  </si>
  <si>
    <t>ILLUMINATION</t>
  </si>
  <si>
    <t>15m</t>
  </si>
  <si>
    <t>5m</t>
  </si>
  <si>
    <t>W+3 S</t>
  </si>
  <si>
    <t>Spray 2</t>
  </si>
  <si>
    <r>
      <t></t>
    </r>
    <r>
      <rPr>
        <sz val="8"/>
        <rFont val="Arial"/>
        <family val="2"/>
      </rPr>
      <t xml:space="preserve">  </t>
    </r>
    <r>
      <rPr>
        <sz val="8"/>
        <rFont val="Wingdings"/>
        <charset val="2"/>
      </rPr>
      <t>¨¨¨¨¨¨¨¨¨</t>
    </r>
  </si>
  <si>
    <r>
      <t></t>
    </r>
    <r>
      <rPr>
        <sz val="8"/>
        <rFont val="Arial"/>
        <family val="2"/>
      </rPr>
      <t xml:space="preserve">  </t>
    </r>
    <r>
      <rPr>
        <sz val="8"/>
        <rFont val="Wingdings"/>
        <charset val="2"/>
      </rPr>
      <t>¨¨¨¨¨¨¨¨¨</t>
    </r>
  </si>
  <si>
    <t>N105 Smoke Grenade (3)</t>
  </si>
  <si>
    <t>N110 Flashbang (3)</t>
  </si>
  <si>
    <t>25m</t>
  </si>
  <si>
    <t>30mm Grenades</t>
  </si>
  <si>
    <t>Mortica 419 Tactical Camera/IR Eyepiece</t>
  </si>
  <si>
    <t>BiMex M3 Day/ Night Binoculars</t>
  </si>
  <si>
    <t>BiMex M3A1 Day/ Night Goggles</t>
  </si>
  <si>
    <t>Weyland-Yutani WY-7 Portable Terminal</t>
  </si>
  <si>
    <t>Provides -3d</t>
  </si>
  <si>
    <t>penalty to attack</t>
  </si>
  <si>
    <t>targets within</t>
  </si>
  <si>
    <t>for unprotected</t>
  </si>
  <si>
    <t xml:space="preserve">targets for </t>
  </si>
  <si>
    <t>6-Sense rnds</t>
  </si>
  <si>
    <t>-2d to all actions</t>
  </si>
  <si>
    <t>AM9 Ghille IR Suppression Suit (+2d Stealth)</t>
  </si>
  <si>
    <t>M2 Light Armor</t>
  </si>
  <si>
    <t>LT Werner</t>
  </si>
  <si>
    <t>FSGT "Jolly" Rodgers</t>
  </si>
  <si>
    <t>CPL Long</t>
  </si>
  <si>
    <t>PVT "Red" Kilpatrick</t>
  </si>
  <si>
    <t>PVT "Twinkie" Rutheford III</t>
  </si>
  <si>
    <t>LCPL Zenati</t>
  </si>
  <si>
    <t>SSGT Gopal</t>
  </si>
  <si>
    <t>PFC Jimenez</t>
  </si>
  <si>
    <t>CPL Hill</t>
  </si>
  <si>
    <t>PFC "H.O.G." Foley</t>
  </si>
  <si>
    <t>PFC "Ballsack" Washburn</t>
  </si>
  <si>
    <t>SGTMJR LEE, a</t>
  </si>
  <si>
    <t>STSGT GOPaL, a</t>
  </si>
  <si>
    <t>STSGT Gopal</t>
  </si>
  <si>
    <t>Dossier</t>
  </si>
  <si>
    <t>Tours Completed</t>
  </si>
  <si>
    <t>Next of Kin</t>
  </si>
  <si>
    <t>Basic Training Facility</t>
  </si>
  <si>
    <t>Hometown</t>
  </si>
  <si>
    <t>Missing Remains Insurance</t>
  </si>
  <si>
    <t>M.I.A. Coverage</t>
  </si>
  <si>
    <t>Enlistment Information</t>
  </si>
  <si>
    <t>Enlistment Date</t>
  </si>
  <si>
    <t>Background Information</t>
  </si>
  <si>
    <t>No. of Dependents</t>
  </si>
  <si>
    <t>Emergency Information</t>
  </si>
  <si>
    <t>Type of Clergy to Notify</t>
  </si>
  <si>
    <t>Dismemberment Elective</t>
  </si>
  <si>
    <t>Yes</t>
  </si>
  <si>
    <t>n</t>
  </si>
  <si>
    <t>No</t>
  </si>
  <si>
    <t>C.O. Notes</t>
  </si>
  <si>
    <t>Start</t>
  </si>
  <si>
    <t>Mission</t>
  </si>
  <si>
    <t>DAYS</t>
  </si>
  <si>
    <t>MONTHS</t>
  </si>
  <si>
    <t>Contract End</t>
  </si>
  <si>
    <t>Max Contract</t>
  </si>
  <si>
    <t>Veteran</t>
  </si>
  <si>
    <t>Grizzled</t>
  </si>
  <si>
    <t>Two Tours</t>
  </si>
  <si>
    <t>Three Tours</t>
  </si>
  <si>
    <t>ENLIST</t>
  </si>
  <si>
    <t>RETIRE</t>
  </si>
  <si>
    <t>DaysIn</t>
  </si>
  <si>
    <t>DaysInB4</t>
  </si>
  <si>
    <t>DaysLeft</t>
  </si>
  <si>
    <t>USNA, Annapolis</t>
  </si>
  <si>
    <t>Mary Werner (mother)</t>
  </si>
  <si>
    <t>Baptist</t>
  </si>
  <si>
    <t>Charm</t>
  </si>
  <si>
    <t>USCMC Quanitco</t>
  </si>
  <si>
    <t>\\..COM\\..Commendation: Superior Service Medal</t>
  </si>
  <si>
    <t>\\..COM\\..Commendation: Meritorious Service</t>
  </si>
  <si>
    <t>too easy on the troops, but there are no apparent signs of</t>
  </si>
  <si>
    <t>egregious discipline issues under her lead.</t>
  </si>
  <si>
    <t>USCMC Anchorpoint</t>
  </si>
  <si>
    <t>Los Angeles_Earth</t>
  </si>
  <si>
    <t>Cambridge_Weyland-Yutani</t>
  </si>
  <si>
    <t>Outpost 2_Frontier</t>
  </si>
  <si>
    <t>Marcus Rodgers (RDP)</t>
  </si>
  <si>
    <t>Non-Denominational</t>
  </si>
  <si>
    <t>exemplary manner with no fuss or bravado. The corps needs</t>
  </si>
  <si>
    <t>\\..COM\\..Commendation: Gallantry: Boridino Theatre</t>
  </si>
  <si>
    <t>\\..COM\\..Recommendation for Promotion&gt;&gt;&gt;LCPL</t>
  </si>
  <si>
    <t>minded with a quick (some would say "Irish" and those would</t>
  </si>
  <si>
    <t xml:space="preserve">likely end up with a bloodied nose) temper "Red" is a force </t>
  </si>
  <si>
    <t xml:space="preserve">to be reckoned with. She finds herself babied by many members </t>
  </si>
  <si>
    <t xml:space="preserve">seems to be easing their coddling. "Red" is close to PVT </t>
  </si>
  <si>
    <t>Trompe Le Monde_Arcturus</t>
  </si>
  <si>
    <t>Howard Kilpatrick ( sib)</t>
  </si>
  <si>
    <t>with STSGT Gopal</t>
  </si>
  <si>
    <t>Palace of the Brine_Starview</t>
  </si>
  <si>
    <t>Angela Rutheford (RDP)</t>
  </si>
  <si>
    <t>Catholic</t>
  </si>
  <si>
    <t xml:space="preserve">personal skills. He's had quite a few run-ins with PFC Jimenez </t>
  </si>
  <si>
    <t>(although I hesitate to blame them on PVT Rutheford III) as well</t>
  </si>
  <si>
    <t>as a few issues with MPs while off duty. Plus, he's got creepy</t>
  </si>
  <si>
    <t>eyes…</t>
  </si>
  <si>
    <t>Tehran_Earth</t>
  </si>
  <si>
    <t>Mona Zenati (RDP)</t>
  </si>
  <si>
    <t>Muslim</t>
  </si>
  <si>
    <t>soldier is that perfect.</t>
  </si>
  <si>
    <t>Adipur_Nimbus</t>
  </si>
  <si>
    <t>Aneet Gopal (son)</t>
  </si>
  <si>
    <t>hardened from these experiences, almost cold. Her</t>
  </si>
  <si>
    <t xml:space="preserve">PVT Kilpatrick as a personal project, but also keeps a </t>
  </si>
  <si>
    <t>close watch on PVT Rutheford.</t>
  </si>
  <si>
    <t>marines in the corps that have the amount of combat</t>
  </si>
  <si>
    <t>experience of STSGT Gopal.</t>
  </si>
  <si>
    <t>\\..COM\\..Recommendation for Promotion&gt;&gt;&gt;GYSGT</t>
  </si>
  <si>
    <t>to torment the green recruit far from her watchful gaze.</t>
  </si>
  <si>
    <t>New York_Earth</t>
  </si>
  <si>
    <t>Alyssa Jimenez (daughter)</t>
  </si>
  <si>
    <t>Episcopalian</t>
  </si>
  <si>
    <t xml:space="preserve">If I could find the proper charge to dismiss him, I would in a </t>
  </si>
  <si>
    <t>heartbeat. He currently has 3 outstanding reprimands during the</t>
  </si>
  <si>
    <t>current deployment. Recently, STSGT Gopal has to pull him off</t>
  </si>
  <si>
    <t>the head of security at Conrad Falls.</t>
  </si>
  <si>
    <t>seems to command respect from the other troops, however,</t>
  </si>
  <si>
    <t>but their reasons are lost on me.</t>
  </si>
  <si>
    <t>USCMC Paris Island</t>
  </si>
  <si>
    <t>USCMC Huron</t>
  </si>
  <si>
    <t>Charon_Arcturus</t>
  </si>
  <si>
    <t>Marian Hill (RDP)</t>
  </si>
  <si>
    <t>did and is a replacement for a well liked CPL Hessman. Hill</t>
  </si>
  <si>
    <t>hasn't found his niche in the unit yet, and this seems to stress</t>
  </si>
  <si>
    <t>him some. He has been reprimanded twice for alcohol related</t>
  </si>
  <si>
    <t>infractions during his down time.</t>
  </si>
  <si>
    <t>New Angeles_Nimbus</t>
  </si>
  <si>
    <t>Nicole Washburn (RDP)</t>
  </si>
  <si>
    <t>ass as can still be a Marine. He is reckless and has a severe</t>
  </si>
  <si>
    <t>attitude problem. He is currently sitting on three informal and two</t>
  </si>
  <si>
    <t>formal reprimands for conduct during the last visit to Conrad</t>
  </si>
  <si>
    <t>Falls. One more and we might be looking at lowering his grade.</t>
  </si>
  <si>
    <t>Warrant Officer</t>
  </si>
  <si>
    <t>N/A</t>
  </si>
  <si>
    <t>Hyperdyne Laboratories</t>
  </si>
  <si>
    <t>Ferrell is a Hyperdyne Systems model 341-F synthetic human.</t>
  </si>
  <si>
    <t xml:space="preserve">He is programmed to act as support and science staff for </t>
  </si>
  <si>
    <t xml:space="preserve">Bravo company. He is efficient at his job but generally lacks </t>
  </si>
  <si>
    <t>most interpersonal skills. Recently some of the grunts have</t>
  </si>
  <si>
    <t>taken to teasing Ferrell in hopes to elicit some kid of emotional</t>
  </si>
  <si>
    <t>response. So far, they have failed. They have taken to calling</t>
  </si>
  <si>
    <t>him "Spock" after being introduced to some old 20th</t>
  </si>
  <si>
    <t>century films by PVT Rutheford III.</t>
  </si>
  <si>
    <t>Either</t>
  </si>
  <si>
    <t>IRC Mk 50 Compression Suit</t>
  </si>
  <si>
    <t>Utility Fatigues</t>
  </si>
  <si>
    <t>Ferrell</t>
  </si>
  <si>
    <t>He is a "fresh box" replacing the unit's previous synthetic</t>
  </si>
  <si>
    <t>"Gerald" who was lost at the same time as CPL Hessman</t>
  </si>
  <si>
    <t xml:space="preserve">As such, he is currently working through his personality </t>
  </si>
  <si>
    <t>programming and acts much like a "blank slate" as he learns.</t>
  </si>
  <si>
    <t>SYNTHETIC</t>
  </si>
  <si>
    <t>HS_341-F//0098-100A</t>
  </si>
  <si>
    <t>Pilot-Air</t>
  </si>
  <si>
    <r>
      <t xml:space="preserve">Military Operation Specialty: </t>
    </r>
    <r>
      <rPr>
        <i/>
        <sz val="9"/>
        <color indexed="9"/>
        <rFont val="Arial"/>
        <family val="2"/>
      </rPr>
      <t>Synthetic Human</t>
    </r>
  </si>
  <si>
    <t>No Charm or Command Stat</t>
  </si>
  <si>
    <t>4/die</t>
  </si>
  <si>
    <t>A+3 (Harm)</t>
  </si>
  <si>
    <t>Penetration 4</t>
  </si>
  <si>
    <t>6d+1wd (48 pts)</t>
  </si>
  <si>
    <t>A+1 (Harm)</t>
  </si>
  <si>
    <t>Splash 5</t>
  </si>
  <si>
    <t>Penetration 2</t>
  </si>
  <si>
    <t>Go Last</t>
  </si>
  <si>
    <t>Permanent</t>
  </si>
  <si>
    <t>If/Then (must take 1 K)</t>
  </si>
  <si>
    <t>U+1 (Harm)</t>
  </si>
  <si>
    <t>If/Then (Motionless Target)</t>
  </si>
  <si>
    <t>U (Bind)</t>
  </si>
  <si>
    <t>1/die</t>
  </si>
  <si>
    <t>2d+2hd (10 pts)</t>
  </si>
  <si>
    <t>U (Unconventional Move)</t>
  </si>
  <si>
    <t>3/die</t>
  </si>
  <si>
    <t>U (Percieve)</t>
  </si>
  <si>
    <t>2/die</t>
  </si>
  <si>
    <t>2hd (8 pts)</t>
  </si>
  <si>
    <t>U (Multiple Combat Actions)</t>
  </si>
  <si>
    <t>Self Only</t>
  </si>
  <si>
    <t>3hd (18 pts)</t>
  </si>
  <si>
    <t>U (Immunity)</t>
  </si>
  <si>
    <t>Variable Effect</t>
  </si>
  <si>
    <t>5/die</t>
  </si>
  <si>
    <t>5hd (50 pts)</t>
  </si>
  <si>
    <t>Delayed Effect</t>
  </si>
  <si>
    <t>Armored Defense</t>
  </si>
  <si>
    <t>Interference</t>
  </si>
  <si>
    <t>D+1 (Heavy Armor)</t>
  </si>
  <si>
    <t>D+1 (Light Armor)</t>
  </si>
  <si>
    <t>16/die</t>
  </si>
  <si>
    <t>2hd (64 pts)</t>
  </si>
  <si>
    <t>U (Extra Tough)</t>
  </si>
  <si>
    <t>Perrmanent</t>
  </si>
  <si>
    <t>Engulf</t>
  </si>
  <si>
    <t>Life forms Only</t>
  </si>
  <si>
    <t>2hd (10 pts)</t>
  </si>
  <si>
    <t>Pen2 Attached to Body</t>
  </si>
  <si>
    <t>Body stat is A+2</t>
  </si>
  <si>
    <t>Target must be held/motionless</t>
  </si>
  <si>
    <t>Radius (5m)</t>
  </si>
  <si>
    <t>20/die</t>
  </si>
  <si>
    <t>2hd (80 pts)</t>
  </si>
  <si>
    <t>Burn, Go Last</t>
  </si>
  <si>
    <t>363 kg</t>
  </si>
  <si>
    <t>46 kg</t>
  </si>
  <si>
    <t>6m/1.5m</t>
  </si>
  <si>
    <t>Radius:</t>
  </si>
  <si>
    <t>Roll</t>
  </si>
  <si>
    <t>6d+1wd (20 pts)</t>
  </si>
  <si>
    <t>160 m/rnd</t>
  </si>
  <si>
    <t>¨</t>
  </si>
  <si>
    <t>¨¨¨</t>
  </si>
  <si>
    <t>¨¨</t>
  </si>
  <si>
    <t>¨¨¨¨</t>
  </si>
  <si>
    <r>
      <t></t>
    </r>
    <r>
      <rPr>
        <sz val="8"/>
        <rFont val="Wingdings"/>
        <charset val="2"/>
      </rPr>
      <t></t>
    </r>
    <r>
      <rPr>
        <sz val="8"/>
        <rFont val="Wingdings 2"/>
        <family val="1"/>
        <charset val="2"/>
      </rPr>
      <t></t>
    </r>
  </si>
  <si>
    <t>motif that adorns all of her personal equipment. "Jolly"</t>
  </si>
  <si>
    <t>more soldiers like him</t>
  </si>
  <si>
    <t>Hopefully she will pick up some discipline from her time spent</t>
  </si>
  <si>
    <t>PVT Rutheford, "Twinkie" to his squad mates, is a study</t>
  </si>
  <si>
    <t>New Resurrectionist</t>
  </si>
  <si>
    <t>M10a Environmental Ballistic Helmet</t>
  </si>
  <si>
    <t>\\NULL</t>
  </si>
  <si>
    <t>1 Willpower Pt</t>
  </si>
  <si>
    <t>Reduce incoming damage by 1S to a minimum of 0S</t>
  </si>
  <si>
    <t>Convert incoming K damage to S on a 1 for 1 basis. The converted S damage cannot be healed with further Willpower expenditures</t>
  </si>
  <si>
    <t>+2d to a single roll (maximum of 1 Willpower per roll)</t>
  </si>
  <si>
    <r>
      <t xml:space="preserve">Normal Damage, all locations except head take 1S and are burning. Burning does 1S until suppressed. </t>
    </r>
    <r>
      <rPr>
        <i/>
        <sz val="12"/>
        <rFont val="Arial"/>
        <family val="2"/>
      </rPr>
      <t>Stability check req.</t>
    </r>
  </si>
  <si>
    <r>
      <t xml:space="preserve">Roll Splash Pool, all affected targets roll one Splash die. If it makes any matches with Splash Pool, take damage minus one width. </t>
    </r>
    <r>
      <rPr>
        <i/>
        <sz val="12"/>
        <rFont val="Arial"/>
        <family val="2"/>
      </rPr>
      <t>Stability check req.</t>
    </r>
  </si>
  <si>
    <t>-2d, Add 1 to Width for initiative</t>
  </si>
  <si>
    <t>-2d, gain a new die set to whatever number the shot is aimed at.</t>
  </si>
  <si>
    <r>
      <t xml:space="preserve">Automatic death, requires defenseless target. Requires </t>
    </r>
    <r>
      <rPr>
        <i/>
        <sz val="12"/>
        <rFont val="Arial"/>
        <family val="2"/>
      </rPr>
      <t>Stability</t>
    </r>
    <r>
      <rPr>
        <sz val="12"/>
        <rFont val="Arial"/>
        <family val="2"/>
      </rPr>
      <t xml:space="preserve"> check.</t>
    </r>
  </si>
  <si>
    <t>Stay alive for 1 Minute after Head, Vitals, or Torso filled with Killing</t>
  </si>
  <si>
    <t>Normalize Stress Line two steps towards center.</t>
  </si>
  <si>
    <t>Stress Line</t>
  </si>
  <si>
    <t></t>
  </si>
  <si>
    <t>3 SK</t>
  </si>
  <si>
    <t>M10 Ballistic Helmet</t>
  </si>
  <si>
    <t>M3 Combat Armor</t>
  </si>
  <si>
    <t>CPT Downing</t>
  </si>
  <si>
    <t>SGTMJR Lee</t>
  </si>
  <si>
    <t>PVT Harris</t>
  </si>
  <si>
    <t>PFC Juarez</t>
  </si>
  <si>
    <t>SGT Najeem</t>
  </si>
  <si>
    <t>CPL Moto</t>
  </si>
  <si>
    <t>LCPL Sebastian</t>
  </si>
  <si>
    <t>PVT "Sparky" Kidman</t>
  </si>
  <si>
    <t>CPL "T-Bob" Lewis</t>
  </si>
  <si>
    <t>PFC "Guru" Miller</t>
  </si>
  <si>
    <t>PFC "Bod" Chan</t>
  </si>
  <si>
    <t>is tolerated by the rest of the 21st, but they keep an eye on him.</t>
  </si>
  <si>
    <t>served honorably in the corps for nearly four tours. She</t>
  </si>
  <si>
    <t>USNA-Anapolis</t>
  </si>
  <si>
    <t>New Catholic Front</t>
  </si>
  <si>
    <t>in the gym in her off hours, usually with PFC Miller.</t>
  </si>
  <si>
    <t>Chan has a strange love/hate thing with LCPL Sebastian.</t>
  </si>
  <si>
    <t>The two enlisted on the same day (independently) and have</t>
  </si>
  <si>
    <t>served together since Basic. Chan is one of the few that can</t>
  </si>
  <si>
    <t>bring Sebastian out of her shell, even if it's for a yelling match.</t>
  </si>
  <si>
    <t>is a competent medic but is generally quiet and reserved</t>
  </si>
  <si>
    <t>Chan, and the two of them can be found arguing or joking</t>
  </si>
  <si>
    <t>around at all hours.</t>
  </si>
  <si>
    <t>CHARM</t>
  </si>
  <si>
    <t>Marcus</t>
  </si>
  <si>
    <t>HS_341-F//0103-100A</t>
  </si>
  <si>
    <t>Marcus is a Hyperdyne Systems model 341-F synthetic human.</t>
  </si>
  <si>
    <t>He has served with Alpha for five tours now and has been</t>
  </si>
  <si>
    <t>accepted as one of the unit. He is analytical and curt, as are</t>
  </si>
  <si>
    <t>other Synthetics, but has developed somewhat of a gallows</t>
  </si>
  <si>
    <t>humor, which the squad has come to enjoy.</t>
  </si>
  <si>
    <t>Alpha company, but has expanded his role somewhat into</t>
  </si>
  <si>
    <t>investigation and no small amount of reconaissance. Even</t>
  </si>
  <si>
    <t>though this generally breaks the rules of engagement for</t>
  </si>
  <si>
    <t>Synthetics, Cpt. Downing knows how to use all assets</t>
  </si>
  <si>
    <t>for the good of the squad.</t>
  </si>
  <si>
    <t>Carrie Wong</t>
  </si>
  <si>
    <t>Oakland_Earth</t>
  </si>
  <si>
    <t>O B46/TQ1.8.98874E2</t>
  </si>
  <si>
    <t>O B40/TQ6.9.33859E1</t>
  </si>
  <si>
    <t>\\..WER_B40 \\..Test. Test. This is LT Werner testing.</t>
  </si>
  <si>
    <t>\\..WER_B40 \\..FSGT Rodgers is a solid soldier. Perhaps</t>
  </si>
  <si>
    <t>\\..WER_B40 \\..CPL Long performs his duties in an</t>
  </si>
  <si>
    <t>\\..WER_B40 \\..PVT Kilpatrick is a solid, but green, soldier</t>
  </si>
  <si>
    <t>\\..WER_B40 \\..PVT Rutheford III needs to work on his inter-</t>
  </si>
  <si>
    <t>\\..WER_B40 \\..I just feel like there's something up with LCPL</t>
  </si>
  <si>
    <t>\\..WER_B40 \\..I trust STSGT Gopal implicitly. There are few</t>
  </si>
  <si>
    <t>\\..WER_B40 \\..PFC Jimenez is a poor excuse for a soldier.</t>
  </si>
  <si>
    <t>\\..WER_B40 \\..PFC Foley is a solid soldier without excelling</t>
  </si>
  <si>
    <t>\\..WER_B40 \\..CPL Hill came to the unit at the same time as I</t>
  </si>
  <si>
    <t>\\..WER_B40 \\..PFC Washburn is as much of a pain in the</t>
  </si>
  <si>
    <t>\\..MON_C80 \\..Downing runs one of the tightest</t>
  </si>
  <si>
    <t xml:space="preserve">squads in the USCMC. She is a exemplary leader and a </t>
  </si>
  <si>
    <t>shining testament to Colonial Marine discipline and leadership.</t>
  </si>
  <si>
    <t>\\..DOW_B46 \\..SGTMJR Lee is a seasoned veteran and</t>
  </si>
  <si>
    <t>Aaron Lenn (RDP)</t>
  </si>
  <si>
    <t>\\..DOW_B46 \\..PVT Harris is untested in combat and</t>
  </si>
  <si>
    <t>feels too eager to prove himself. I fear that PVT Harris may</t>
  </si>
  <si>
    <t>take unnecessary risks in the field, espeically to impress either</t>
  </si>
  <si>
    <t>Sally Harris (Mother)</t>
  </si>
  <si>
    <t>New Earth Methodist</t>
  </si>
  <si>
    <t>SGTMJR Lee or PVT Kidman. I have asked SGT Najeem to</t>
  </si>
  <si>
    <t>keep an eye on Harris in hopes to temper the green out of him.</t>
  </si>
  <si>
    <t>Cardiff_Earth</t>
  </si>
  <si>
    <t>Siobhan Kidman (Sister)</t>
  </si>
  <si>
    <t>\\..DOW_B46 \\..PVT Kidman is a bit of a disruption to squad</t>
  </si>
  <si>
    <t>discipline, but he does keep morale high. I've asked SGTMJR</t>
  </si>
  <si>
    <t>Lee to take it a bit easier on him, for the sake of the espirit de</t>
  </si>
  <si>
    <t xml:space="preserve">corps, though. Need to work on keeping him separate from </t>
  </si>
  <si>
    <t>PFC Juarez and CPL Miller to avoid too much goofing off.</t>
  </si>
  <si>
    <t>mistaken for "approachable". The squad thinks of her</t>
  </si>
  <si>
    <t>as humorless and she and PVT Kidman butt heads often.</t>
  </si>
  <si>
    <t>indispensible to the cohesion of Alpha Strike Team. I rely on</t>
  </si>
  <si>
    <t>her a lot. Have asked her to take it easier on PVT Kidman, but</t>
  </si>
  <si>
    <t>I doubt that will stick. She is also tasked with keeping PFC</t>
  </si>
  <si>
    <t>Lewis in line as best as possible.</t>
  </si>
  <si>
    <t xml:space="preserve">she accrued during her post-graduate work. She likes </t>
  </si>
  <si>
    <t>\\..DOW_B46 \\..PFC Juarez is smart and capable. The corps</t>
  </si>
  <si>
    <t>got a great deal when she signed up. On our last tour she</t>
  </si>
  <si>
    <t>exhibited particular bravery and was instrumental in recovering</t>
  </si>
  <si>
    <t>Hector Juarez (Father)</t>
  </si>
  <si>
    <t>Perry Lewis (RDP)</t>
  </si>
  <si>
    <t>\\..DOW_B46 \\..CPL Lewis remains a thorn in my side. When</t>
  </si>
  <si>
    <t>we return to Anchorpoint, I am putting him under administrative</t>
  </si>
  <si>
    <t xml:space="preserve">review. His last freak-out nearly cost me a fire-squad and, </t>
  </si>
  <si>
    <t>indirectly, resulted in the loss of CPL Truman. I am issuing a</t>
  </si>
  <si>
    <t>formal reprimand and summons to psychologic review.</t>
  </si>
  <si>
    <t>CPL Truman from the fire-zone, thus saving his life.</t>
  </si>
  <si>
    <t>Mumbai_Earth</t>
  </si>
  <si>
    <t>Kristen Najeem (RDP)</t>
  </si>
  <si>
    <t>Hindi</t>
  </si>
  <si>
    <t>\\..DOW_B46 \\..SGT Najeem is always dependable and a good</t>
  </si>
  <si>
    <t xml:space="preserve">even keel to help keep the squad calm. I've asked him to pay </t>
  </si>
  <si>
    <t>special attention to PVT Harris in hopes to calm the boy's</t>
  </si>
  <si>
    <t>enthusiasm. When he musters out after this tour, the squad</t>
  </si>
  <si>
    <t>will feel the loss, but I know he looks forward to seeing his kids.</t>
  </si>
  <si>
    <t>Trompe Le Mond_Arcturus</t>
  </si>
  <si>
    <t>Harlan White (RDP)</t>
  </si>
  <si>
    <t>\\..DOW_B46 \\..CPL Moto is a force of nature in the squad.</t>
  </si>
  <si>
    <t>He butts heads often with PVT Kidman and PFC Juarez, which</t>
  </si>
  <si>
    <t>I think has endeared him to SGTMJR Lee. His attitude could</t>
  </si>
  <si>
    <t>use some readjusting, but he is an exemplary soldier.</t>
  </si>
  <si>
    <t>\\..DOW_B46 \\..PFC Miller is an odd member of the group, but</t>
  </si>
  <si>
    <t>moments between CPL Lewis and PVT Kidman and has even</t>
  </si>
  <si>
    <t>helped bring LCPL Sebastian out of her shell some. I must</t>
  </si>
  <si>
    <t>admit I have enjoyed talking with Miller often.</t>
  </si>
  <si>
    <t>Cabmridge_Weyland-Yutani</t>
  </si>
  <si>
    <t>Edwin Sebasitan (RDP)</t>
  </si>
  <si>
    <t>\\..DOW_B46 \\..I need to keep an eye on LCPL Sebastian,</t>
  </si>
  <si>
    <t>as it seems she got a "Dear John" letter in our last post. She</t>
  </si>
  <si>
    <t>seemed on the mend after her last psych-eval, but I fear this</t>
  </si>
  <si>
    <t>new twist will further distance her from the squad and may</t>
  </si>
  <si>
    <t>turn her into a liability in the field</t>
  </si>
  <si>
    <t>Beijing_Earth</t>
  </si>
  <si>
    <t>Wu-Jin Chan (RDP)</t>
  </si>
  <si>
    <t>\\..DOW_A40 \\..PFC Chan is a nice counter-balance for PVT</t>
  </si>
  <si>
    <t>Kidman and his crew. It is good that she is able to help even</t>
  </si>
  <si>
    <t>out LCPL Sebastian, too. Sold solider, and overdue for a</t>
  </si>
  <si>
    <t>full review. She'd make a great Corporal.</t>
  </si>
  <si>
    <t>\\..COM\\..Recommendation for Promotion&gt;&gt;&gt;CPL</t>
  </si>
  <si>
    <t>IRC Mk 50 Compression Suit w/ M3 Combat Armor</t>
  </si>
  <si>
    <t>CPT Downing is one of the most capable and talented</t>
  </si>
  <si>
    <t>Xos in the Colonial Marines. She is well-versed in tactics</t>
  </si>
  <si>
    <t>and is nothing short of a phenomenal leader. She commands</t>
  </si>
  <si>
    <t xml:space="preserve">the utmost respect from the men and women serving under </t>
  </si>
  <si>
    <t>her. She has worked hard to develop the 21st Strike Team into</t>
  </si>
  <si>
    <t xml:space="preserve">a well-oiled and honed machine. She exepects the best from </t>
  </si>
  <si>
    <t>her squads and gives them the best in return. She is an</t>
  </si>
  <si>
    <t>excellent solider in her own right and is often seen leading from</t>
  </si>
  <si>
    <t xml:space="preserve">the front lines, rather than sitting behind her APC's Tactical </t>
  </si>
  <si>
    <t>Command Console. Downing is known to trust her non-coms</t>
  </si>
  <si>
    <t>without question and considers herself to be good friends with</t>
  </si>
  <si>
    <t>SGTMJR Lee especially.</t>
  </si>
  <si>
    <t xml:space="preserve">is tough as nails, disciplined, and unswerving in her </t>
  </si>
  <si>
    <t>devotion to the corps. Lee was hand-picked by LCPT</t>
  </si>
  <si>
    <t>Downing for her Strike Team after she served with</t>
  </si>
  <si>
    <t>promoted to SGTMJR to serve as her company SGT.</t>
  </si>
  <si>
    <t>most bitter soldiers in the squad. Years ago, on a routine patrol</t>
  </si>
  <si>
    <t>neck, casuing severe scarring and nerve damage.  This has</t>
  </si>
  <si>
    <t>soured Sebastian's perspective, particularly where corporate</t>
  </si>
  <si>
    <t>shrapnel from a corporate Claymore peppered her face and</t>
  </si>
  <si>
    <t>helpful. His quiet strength has calmed quite a few tense</t>
  </si>
  <si>
    <t>of Bravo, much to her chagrin. But her razor-edged quips</t>
  </si>
  <si>
    <t>remorseful for that incident, even though she had little fault</t>
  </si>
  <si>
    <t xml:space="preserve">with the USCM, she served in an anti-terrorism force on </t>
  </si>
  <si>
    <t xml:space="preserve">herself, but she is very disciplined and dependable. </t>
  </si>
  <si>
    <t>dependable. It's almost impossible to find fault with her. No</t>
  </si>
  <si>
    <t>relies on sher for support, more so than STSGT Gopal.</t>
  </si>
  <si>
    <t>against innocents. She was transferred to the USCM</t>
  </si>
  <si>
    <t>in the actual events that transpired. She is a quiet and</t>
  </si>
  <si>
    <t xml:space="preserve">soft-spoken woman who does little to draw attention to </t>
  </si>
  <si>
    <t>Zenati, but I can't put my finger on it. She's just too efficient and</t>
  </si>
  <si>
    <t>acronym for "Hand of God" which is what she has named</t>
  </si>
  <si>
    <t>wshen she is present. her nickname, HOG, is actually an</t>
  </si>
  <si>
    <t>her M-109. It's not due to any religious beliefs that she</t>
  </si>
  <si>
    <t>especially when behind her beloved HOG. Foley is</t>
  </si>
  <si>
    <t>considered creepy by all the members of Bravo. She is</t>
  </si>
  <si>
    <t>64.3 kg</t>
  </si>
  <si>
    <t>in any particular area. She does her job and she does it well. She</t>
  </si>
  <si>
    <t>Michael Long (RDP)</t>
  </si>
</sst>
</file>

<file path=xl/styles.xml><?xml version="1.0" encoding="utf-8"?>
<styleSheet xmlns="http://schemas.openxmlformats.org/spreadsheetml/2006/main">
  <numFmts count="2">
    <numFmt numFmtId="164" formatCode="0.0%"/>
    <numFmt numFmtId="165" formatCode="mmmm\-yyyy"/>
  </numFmts>
  <fonts count="47">
    <font>
      <sz val="10"/>
      <name val="Arial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Wingdings"/>
      <charset val="2"/>
    </font>
    <font>
      <sz val="10"/>
      <name val="Arial"/>
      <family val="2"/>
    </font>
    <font>
      <sz val="10"/>
      <name val="Wingdings 2"/>
      <family val="1"/>
      <charset val="2"/>
    </font>
    <font>
      <sz val="9"/>
      <name val="Arial"/>
      <family val="2"/>
    </font>
    <font>
      <sz val="9"/>
      <name val="Wingdings 2"/>
      <family val="1"/>
      <charset val="2"/>
    </font>
    <font>
      <sz val="9"/>
      <name val="Arial"/>
      <family val="2"/>
    </font>
    <font>
      <b/>
      <sz val="9"/>
      <name val="Arial"/>
      <family val="2"/>
    </font>
    <font>
      <sz val="9"/>
      <name val="Wingdings"/>
      <charset val="2"/>
    </font>
    <font>
      <b/>
      <i/>
      <sz val="9"/>
      <name val="Arial"/>
      <family val="2"/>
    </font>
    <font>
      <i/>
      <sz val="9"/>
      <name val="Arial"/>
      <family val="2"/>
    </font>
    <font>
      <i/>
      <sz val="7"/>
      <name val="Arial"/>
      <family val="2"/>
    </font>
    <font>
      <b/>
      <sz val="9"/>
      <color indexed="9"/>
      <name val="Arial"/>
      <family val="2"/>
    </font>
    <font>
      <i/>
      <sz val="9"/>
      <color indexed="9"/>
      <name val="Arial"/>
      <family val="2"/>
    </font>
    <font>
      <sz val="9"/>
      <color indexed="9"/>
      <name val="Arial"/>
      <family val="2"/>
    </font>
    <font>
      <b/>
      <sz val="9"/>
      <color indexed="9"/>
      <name val="Arial"/>
      <family val="2"/>
    </font>
    <font>
      <sz val="7"/>
      <name val="Arial"/>
      <family val="2"/>
    </font>
    <font>
      <sz val="7"/>
      <name val="Wingdings 2"/>
      <family val="1"/>
      <charset val="2"/>
    </font>
    <font>
      <sz val="7"/>
      <name val="Wingdings"/>
      <charset val="2"/>
    </font>
    <font>
      <b/>
      <sz val="10"/>
      <name val="Wingdings"/>
      <charset val="2"/>
    </font>
    <font>
      <b/>
      <sz val="10"/>
      <name val="Wingdings 2"/>
      <family val="1"/>
      <charset val="2"/>
    </font>
    <font>
      <sz val="7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sz val="10"/>
      <color indexed="9"/>
      <name val="Arial"/>
      <family val="2"/>
    </font>
    <font>
      <sz val="9"/>
      <color indexed="55"/>
      <name val="Arial"/>
      <family val="2"/>
    </font>
    <font>
      <sz val="10"/>
      <name val="Alien League"/>
      <family val="2"/>
    </font>
    <font>
      <sz val="12"/>
      <name val="Alien League"/>
      <family val="2"/>
    </font>
    <font>
      <b/>
      <sz val="12"/>
      <name val="Alien League"/>
      <family val="2"/>
    </font>
    <font>
      <sz val="11"/>
      <name val="Alien League"/>
      <family val="2"/>
    </font>
    <font>
      <sz val="11"/>
      <color indexed="9"/>
      <name val="Alien League"/>
      <family val="2"/>
    </font>
    <font>
      <b/>
      <sz val="28"/>
      <color indexed="9"/>
      <name val="Alien League"/>
      <family val="2"/>
    </font>
    <font>
      <b/>
      <sz val="30"/>
      <color indexed="9"/>
      <name val="Alien League"/>
      <family val="2"/>
    </font>
    <font>
      <sz val="8"/>
      <name val="Wingdings"/>
      <charset val="2"/>
    </font>
    <font>
      <b/>
      <sz val="8"/>
      <name val="Arial"/>
      <family val="2"/>
    </font>
    <font>
      <sz val="8"/>
      <name val="Wingdings 2"/>
      <family val="1"/>
      <charset val="2"/>
    </font>
    <font>
      <i/>
      <sz val="8"/>
      <name val="Arial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b/>
      <sz val="8"/>
      <name val="Wingdings 2"/>
      <family val="1"/>
      <charset val="2"/>
    </font>
    <font>
      <b/>
      <sz val="8"/>
      <name val="Wingdings"/>
      <charset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Dashed">
        <color indexed="22"/>
      </right>
      <top/>
      <bottom style="mediumDashed">
        <color indexed="22"/>
      </bottom>
      <diagonal/>
    </border>
    <border>
      <left/>
      <right/>
      <top/>
      <bottom style="mediumDashed">
        <color indexed="22"/>
      </bottom>
      <diagonal/>
    </border>
    <border>
      <left style="mediumDashed">
        <color indexed="22"/>
      </left>
      <right/>
      <top/>
      <bottom style="mediumDashed">
        <color indexed="22"/>
      </bottom>
      <diagonal/>
    </border>
    <border>
      <left/>
      <right style="mediumDashed">
        <color indexed="22"/>
      </right>
      <top/>
      <bottom/>
      <diagonal/>
    </border>
    <border>
      <left style="mediumDashed">
        <color indexed="22"/>
      </left>
      <right/>
      <top/>
      <bottom/>
      <diagonal/>
    </border>
    <border>
      <left/>
      <right/>
      <top style="mediumDashed">
        <color indexed="22"/>
      </top>
      <bottom/>
      <diagonal/>
    </border>
    <border>
      <left style="mediumDashed">
        <color indexed="22"/>
      </left>
      <right/>
      <top style="mediumDashed">
        <color indexed="22"/>
      </top>
      <bottom/>
      <diagonal/>
    </border>
    <border>
      <left/>
      <right style="mediumDashed">
        <color indexed="22"/>
      </right>
      <top style="mediumDashed">
        <color indexed="2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522">
    <xf numFmtId="0" fontId="0" fillId="0" borderId="0" xfId="0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/>
    <xf numFmtId="0" fontId="9" fillId="0" borderId="0" xfId="0" applyFont="1" applyFill="1" applyBorder="1" applyAlignment="1"/>
    <xf numFmtId="0" fontId="7" fillId="0" borderId="0" xfId="0" applyFont="1" applyFill="1" applyBorder="1" applyAlignment="1"/>
    <xf numFmtId="0" fontId="12" fillId="0" borderId="0" xfId="0" applyFont="1" applyFill="1" applyBorder="1" applyAlignment="1"/>
    <xf numFmtId="0" fontId="9" fillId="0" borderId="0" xfId="0" quotePrefix="1" applyFont="1" applyFill="1" applyBorder="1" applyAlignment="1"/>
    <xf numFmtId="0" fontId="9" fillId="0" borderId="2" xfId="0" applyFont="1" applyFill="1" applyBorder="1" applyAlignment="1"/>
    <xf numFmtId="0" fontId="9" fillId="0" borderId="3" xfId="0" applyFont="1" applyFill="1" applyBorder="1" applyAlignment="1"/>
    <xf numFmtId="0" fontId="9" fillId="0" borderId="4" xfId="0" applyFont="1" applyFill="1" applyBorder="1" applyAlignment="1"/>
    <xf numFmtId="0" fontId="9" fillId="0" borderId="5" xfId="0" applyFont="1" applyFill="1" applyBorder="1" applyAlignment="1"/>
    <xf numFmtId="0" fontId="9" fillId="0" borderId="6" xfId="0" applyFont="1" applyFill="1" applyBorder="1" applyAlignment="1"/>
    <xf numFmtId="0" fontId="10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10" fillId="0" borderId="2" xfId="0" applyFont="1" applyFill="1" applyBorder="1" applyAlignment="1"/>
    <xf numFmtId="0" fontId="9" fillId="0" borderId="7" xfId="0" applyFont="1" applyFill="1" applyBorder="1" applyAlignment="1"/>
    <xf numFmtId="0" fontId="9" fillId="2" borderId="0" xfId="0" applyFont="1" applyFill="1" applyBorder="1" applyAlignment="1"/>
    <xf numFmtId="0" fontId="7" fillId="2" borderId="0" xfId="0" applyFont="1" applyFill="1" applyBorder="1" applyAlignment="1"/>
    <xf numFmtId="0" fontId="10" fillId="2" borderId="0" xfId="0" applyFont="1" applyFill="1" applyBorder="1" applyAlignment="1"/>
    <xf numFmtId="0" fontId="9" fillId="0" borderId="5" xfId="0" applyFont="1" applyFill="1" applyBorder="1" applyAlignment="1">
      <alignment vertical="center"/>
    </xf>
    <xf numFmtId="0" fontId="7" fillId="0" borderId="5" xfId="0" quotePrefix="1" applyFont="1" applyFill="1" applyBorder="1" applyAlignment="1"/>
    <xf numFmtId="0" fontId="15" fillId="3" borderId="8" xfId="0" applyFont="1" applyFill="1" applyBorder="1" applyAlignment="1">
      <alignment horizontal="center"/>
    </xf>
    <xf numFmtId="0" fontId="17" fillId="3" borderId="9" xfId="0" applyFont="1" applyFill="1" applyBorder="1" applyAlignment="1"/>
    <xf numFmtId="0" fontId="18" fillId="3" borderId="10" xfId="0" applyFont="1" applyFill="1" applyBorder="1" applyAlignment="1"/>
    <xf numFmtId="0" fontId="17" fillId="3" borderId="8" xfId="0" applyFont="1" applyFill="1" applyBorder="1" applyAlignment="1"/>
    <xf numFmtId="0" fontId="19" fillId="0" borderId="0" xfId="0" applyFont="1" applyFill="1" applyBorder="1" applyAlignment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0" fontId="0" fillId="0" borderId="0" xfId="0" quotePrefix="1"/>
    <xf numFmtId="0" fontId="9" fillId="0" borderId="10" xfId="0" applyFont="1" applyFill="1" applyBorder="1" applyAlignment="1"/>
    <xf numFmtId="0" fontId="9" fillId="0" borderId="8" xfId="0" applyFont="1" applyFill="1" applyBorder="1" applyAlignment="1"/>
    <xf numFmtId="0" fontId="9" fillId="0" borderId="4" xfId="0" applyFont="1" applyFill="1" applyBorder="1" applyAlignment="1">
      <alignment vertical="center"/>
    </xf>
    <xf numFmtId="0" fontId="0" fillId="0" borderId="7" xfId="0" applyBorder="1"/>
    <xf numFmtId="0" fontId="14" fillId="0" borderId="0" xfId="0" applyFont="1" applyFill="1" applyBorder="1" applyAlignment="1">
      <alignment horizontal="center" vertical="top"/>
    </xf>
    <xf numFmtId="0" fontId="23" fillId="0" borderId="2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7" fillId="0" borderId="3" xfId="0" applyFont="1" applyFill="1" applyBorder="1" applyAlignment="1">
      <alignment textRotation="255"/>
    </xf>
    <xf numFmtId="0" fontId="9" fillId="0" borderId="2" xfId="0" applyFont="1" applyFill="1" applyBorder="1" applyAlignment="1">
      <alignment textRotation="255"/>
    </xf>
    <xf numFmtId="0" fontId="22" fillId="0" borderId="11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top"/>
    </xf>
    <xf numFmtId="0" fontId="14" fillId="0" borderId="7" xfId="0" applyFont="1" applyFill="1" applyBorder="1" applyAlignment="1">
      <alignment horizontal="center" vertical="top"/>
    </xf>
    <xf numFmtId="0" fontId="14" fillId="0" borderId="15" xfId="0" applyFont="1" applyFill="1" applyBorder="1" applyAlignment="1">
      <alignment horizontal="center" vertical="top"/>
    </xf>
    <xf numFmtId="0" fontId="14" fillId="0" borderId="16" xfId="0" applyFont="1" applyFill="1" applyBorder="1" applyAlignment="1">
      <alignment horizontal="center" vertical="top"/>
    </xf>
    <xf numFmtId="0" fontId="14" fillId="0" borderId="17" xfId="0" applyFont="1" applyFill="1" applyBorder="1" applyAlignment="1">
      <alignment horizontal="center" vertical="top"/>
    </xf>
    <xf numFmtId="0" fontId="7" fillId="0" borderId="10" xfId="0" applyFont="1" applyFill="1" applyBorder="1" applyAlignment="1"/>
    <xf numFmtId="0" fontId="32" fillId="0" borderId="0" xfId="2" applyFont="1" applyBorder="1"/>
    <xf numFmtId="0" fontId="29" fillId="0" borderId="18" xfId="2" applyFont="1" applyBorder="1"/>
    <xf numFmtId="0" fontId="29" fillId="0" borderId="19" xfId="2" applyFont="1" applyBorder="1"/>
    <xf numFmtId="0" fontId="29" fillId="0" borderId="20" xfId="2" applyFont="1" applyBorder="1"/>
    <xf numFmtId="0" fontId="29" fillId="0" borderId="21" xfId="2" applyFont="1" applyBorder="1"/>
    <xf numFmtId="0" fontId="29" fillId="0" borderId="0" xfId="2" applyFont="1" applyBorder="1"/>
    <xf numFmtId="0" fontId="29" fillId="0" borderId="22" xfId="2" applyFont="1" applyBorder="1"/>
    <xf numFmtId="0" fontId="32" fillId="0" borderId="21" xfId="2" applyFont="1" applyBorder="1"/>
    <xf numFmtId="0" fontId="32" fillId="0" borderId="22" xfId="2" applyFont="1" applyBorder="1"/>
    <xf numFmtId="0" fontId="32" fillId="0" borderId="23" xfId="2" applyFont="1" applyBorder="1"/>
    <xf numFmtId="0" fontId="32" fillId="0" borderId="24" xfId="2" applyFont="1" applyBorder="1"/>
    <xf numFmtId="0" fontId="32" fillId="0" borderId="18" xfId="2" applyFont="1" applyBorder="1"/>
    <xf numFmtId="0" fontId="32" fillId="0" borderId="19" xfId="2" applyFont="1" applyBorder="1"/>
    <xf numFmtId="0" fontId="32" fillId="0" borderId="20" xfId="2" applyFont="1" applyBorder="1"/>
    <xf numFmtId="0" fontId="29" fillId="0" borderId="25" xfId="2" applyFont="1" applyBorder="1"/>
    <xf numFmtId="0" fontId="29" fillId="0" borderId="23" xfId="2" applyFont="1" applyBorder="1"/>
    <xf numFmtId="0" fontId="29" fillId="0" borderId="24" xfId="2" applyFont="1" applyBorder="1"/>
    <xf numFmtId="0" fontId="32" fillId="0" borderId="25" xfId="2" applyFont="1" applyBorder="1"/>
    <xf numFmtId="0" fontId="5" fillId="0" borderId="0" xfId="0" applyFont="1"/>
    <xf numFmtId="0" fontId="2" fillId="0" borderId="0" xfId="0" applyFont="1"/>
    <xf numFmtId="0" fontId="3" fillId="0" borderId="2" xfId="0" applyFont="1" applyFill="1" applyBorder="1" applyAlignment="1"/>
    <xf numFmtId="0" fontId="3" fillId="4" borderId="0" xfId="0" applyFont="1" applyFill="1" applyBorder="1" applyAlignment="1"/>
    <xf numFmtId="0" fontId="3" fillId="0" borderId="0" xfId="0" applyFont="1" applyFill="1" applyBorder="1" applyAlignment="1"/>
    <xf numFmtId="0" fontId="3" fillId="0" borderId="3" xfId="0" applyFont="1" applyFill="1" applyBorder="1" applyAlignment="1"/>
    <xf numFmtId="0" fontId="3" fillId="0" borderId="4" xfId="0" applyFont="1" applyFill="1" applyBorder="1" applyAlignment="1"/>
    <xf numFmtId="0" fontId="3" fillId="0" borderId="5" xfId="0" applyFont="1" applyFill="1" applyBorder="1" applyAlignment="1"/>
    <xf numFmtId="0" fontId="3" fillId="0" borderId="6" xfId="0" applyFont="1" applyFill="1" applyBorder="1" applyAlignment="1"/>
    <xf numFmtId="0" fontId="3" fillId="0" borderId="0" xfId="0" quotePrefix="1" applyFont="1" applyFill="1" applyBorder="1" applyAlignment="1"/>
    <xf numFmtId="0" fontId="3" fillId="4" borderId="0" xfId="0" applyFont="1" applyFill="1" applyBorder="1" applyAlignment="1">
      <alignment horizontal="left"/>
    </xf>
    <xf numFmtId="0" fontId="37" fillId="2" borderId="0" xfId="0" applyFont="1" applyFill="1" applyBorder="1" applyAlignment="1">
      <alignment horizontal="right"/>
    </xf>
    <xf numFmtId="0" fontId="37" fillId="4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left"/>
    </xf>
    <xf numFmtId="0" fontId="37" fillId="2" borderId="7" xfId="0" applyFont="1" applyFill="1" applyBorder="1" applyAlignment="1">
      <alignment horizontal="right"/>
    </xf>
    <xf numFmtId="0" fontId="37" fillId="4" borderId="0" xfId="0" applyFont="1" applyFill="1" applyBorder="1" applyAlignment="1">
      <alignment horizontal="right"/>
    </xf>
    <xf numFmtId="0" fontId="0" fillId="0" borderId="0" xfId="0" applyAlignment="1"/>
    <xf numFmtId="0" fontId="37" fillId="0" borderId="2" xfId="0" applyFont="1" applyFill="1" applyBorder="1" applyAlignment="1"/>
    <xf numFmtId="0" fontId="3" fillId="0" borderId="0" xfId="0" applyFont="1" applyAlignment="1"/>
    <xf numFmtId="0" fontId="5" fillId="0" borderId="0" xfId="0" applyFont="1" applyAlignment="1"/>
    <xf numFmtId="0" fontId="20" fillId="2" borderId="2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7" fillId="0" borderId="10" xfId="0" applyFont="1" applyBorder="1" applyAlignment="1"/>
    <xf numFmtId="0" fontId="7" fillId="0" borderId="8" xfId="0" applyFont="1" applyBorder="1" applyAlignment="1"/>
    <xf numFmtId="0" fontId="7" fillId="0" borderId="0" xfId="0" applyFont="1" applyAlignment="1"/>
    <xf numFmtId="0" fontId="19" fillId="4" borderId="0" xfId="0" applyFont="1" applyFill="1" applyBorder="1" applyAlignment="1"/>
    <xf numFmtId="0" fontId="19" fillId="0" borderId="0" xfId="0" applyFont="1" applyBorder="1" applyAlignment="1"/>
    <xf numFmtId="0" fontId="19" fillId="0" borderId="3" xfId="0" applyFont="1" applyBorder="1" applyAlignment="1"/>
    <xf numFmtId="0" fontId="19" fillId="0" borderId="0" xfId="0" applyFont="1" applyAlignment="1"/>
    <xf numFmtId="0" fontId="19" fillId="0" borderId="5" xfId="0" applyFont="1" applyFill="1" applyBorder="1" applyAlignment="1"/>
    <xf numFmtId="0" fontId="19" fillId="0" borderId="5" xfId="0" applyFont="1" applyBorder="1" applyAlignment="1"/>
    <xf numFmtId="0" fontId="19" fillId="0" borderId="6" xfId="0" applyFont="1" applyBorder="1" applyAlignment="1"/>
    <xf numFmtId="0" fontId="4" fillId="0" borderId="10" xfId="0" applyFont="1" applyFill="1" applyBorder="1" applyAlignment="1"/>
    <xf numFmtId="0" fontId="5" fillId="0" borderId="10" xfId="0" applyFont="1" applyFill="1" applyBorder="1" applyAlignment="1"/>
    <xf numFmtId="0" fontId="5" fillId="0" borderId="8" xfId="0" applyFont="1" applyFill="1" applyBorder="1" applyAlignment="1"/>
    <xf numFmtId="0" fontId="19" fillId="4" borderId="2" xfId="0" applyFont="1" applyFill="1" applyBorder="1" applyAlignment="1"/>
    <xf numFmtId="0" fontId="21" fillId="4" borderId="0" xfId="0" applyFont="1" applyFill="1" applyBorder="1" applyAlignment="1">
      <alignment horizontal="right"/>
    </xf>
    <xf numFmtId="0" fontId="19" fillId="0" borderId="3" xfId="0" applyFont="1" applyFill="1" applyBorder="1" applyAlignment="1"/>
    <xf numFmtId="0" fontId="19" fillId="0" borderId="2" xfId="0" applyFont="1" applyFill="1" applyBorder="1" applyAlignment="1"/>
    <xf numFmtId="0" fontId="19" fillId="0" borderId="4" xfId="0" applyFont="1" applyFill="1" applyBorder="1" applyAlignment="1"/>
    <xf numFmtId="0" fontId="19" fillId="0" borderId="6" xfId="0" applyFont="1" applyFill="1" applyBorder="1" applyAlignment="1"/>
    <xf numFmtId="0" fontId="19" fillId="0" borderId="4" xfId="0" applyFont="1" applyBorder="1" applyAlignment="1"/>
    <xf numFmtId="0" fontId="5" fillId="0" borderId="0" xfId="0" applyFont="1" applyFill="1" applyBorder="1" applyAlignment="1"/>
    <xf numFmtId="0" fontId="7" fillId="0" borderId="9" xfId="0" applyFont="1" applyBorder="1" applyAlignment="1"/>
    <xf numFmtId="0" fontId="20" fillId="2" borderId="4" xfId="0" applyFont="1" applyFill="1" applyBorder="1" applyAlignment="1">
      <alignment horizontal="center"/>
    </xf>
    <xf numFmtId="0" fontId="19" fillId="4" borderId="5" xfId="0" applyFont="1" applyFill="1" applyBorder="1" applyAlignment="1"/>
    <xf numFmtId="0" fontId="3" fillId="0" borderId="0" xfId="0" applyFont="1" applyBorder="1" applyAlignment="1"/>
    <xf numFmtId="0" fontId="3" fillId="0" borderId="2" xfId="0" applyFont="1" applyBorder="1" applyAlignment="1"/>
    <xf numFmtId="0" fontId="3" fillId="0" borderId="3" xfId="0" applyFont="1" applyBorder="1" applyAlignment="1"/>
    <xf numFmtId="0" fontId="3" fillId="0" borderId="4" xfId="0" applyFont="1" applyBorder="1" applyAlignment="1"/>
    <xf numFmtId="0" fontId="3" fillId="0" borderId="5" xfId="0" applyFont="1" applyBorder="1" applyAlignment="1"/>
    <xf numFmtId="0" fontId="3" fillId="0" borderId="6" xfId="0" applyFont="1" applyBorder="1" applyAlignment="1"/>
    <xf numFmtId="0" fontId="25" fillId="0" borderId="2" xfId="0" applyFont="1" applyFill="1" applyBorder="1" applyAlignment="1"/>
    <xf numFmtId="0" fontId="19" fillId="0" borderId="2" xfId="0" applyFont="1" applyBorder="1" applyAlignment="1"/>
    <xf numFmtId="0" fontId="3" fillId="5" borderId="0" xfId="0" applyFont="1" applyFill="1" applyBorder="1" applyAlignment="1"/>
    <xf numFmtId="0" fontId="19" fillId="0" borderId="0" xfId="0" applyFont="1" applyFill="1" applyBorder="1" applyAlignment="1">
      <alignment horizontal="left" indent="1"/>
    </xf>
    <xf numFmtId="0" fontId="19" fillId="4" borderId="0" xfId="0" applyFont="1" applyFill="1" applyBorder="1" applyAlignment="1">
      <alignment horizontal="left" indent="1"/>
    </xf>
    <xf numFmtId="0" fontId="19" fillId="0" borderId="0" xfId="0" applyFont="1" applyBorder="1" applyAlignment="1">
      <alignment horizontal="left" indent="1"/>
    </xf>
    <xf numFmtId="0" fontId="19" fillId="0" borderId="0" xfId="0" quotePrefix="1" applyFont="1" applyFill="1" applyBorder="1" applyAlignment="1">
      <alignment horizontal="left" indent="1"/>
    </xf>
    <xf numFmtId="0" fontId="5" fillId="0" borderId="8" xfId="0" applyFont="1" applyBorder="1" applyAlignment="1"/>
    <xf numFmtId="0" fontId="0" fillId="0" borderId="3" xfId="0" applyBorder="1" applyAlignment="1"/>
    <xf numFmtId="0" fontId="0" fillId="0" borderId="6" xfId="0" applyBorder="1" applyAlignment="1"/>
    <xf numFmtId="0" fontId="7" fillId="0" borderId="0" xfId="0" applyFont="1" applyFill="1" applyBorder="1" applyAlignment="1">
      <alignment horizontal="right"/>
    </xf>
    <xf numFmtId="0" fontId="7" fillId="0" borderId="0" xfId="0" applyFont="1"/>
    <xf numFmtId="165" fontId="0" fillId="0" borderId="0" xfId="0" applyNumberFormat="1"/>
    <xf numFmtId="0" fontId="7" fillId="0" borderId="2" xfId="0" applyFont="1" applyFill="1" applyBorder="1" applyAlignment="1"/>
    <xf numFmtId="0" fontId="0" fillId="0" borderId="0" xfId="0" applyAlignment="1">
      <alignment horizontal="right"/>
    </xf>
    <xf numFmtId="165" fontId="7" fillId="0" borderId="3" xfId="0" applyNumberFormat="1" applyFont="1" applyFill="1" applyBorder="1" applyAlignment="1">
      <alignment horizontal="center"/>
    </xf>
    <xf numFmtId="165" fontId="9" fillId="0" borderId="0" xfId="0" applyNumberFormat="1" applyFont="1" applyFill="1" applyBorder="1" applyAlignment="1"/>
    <xf numFmtId="0" fontId="7" fillId="0" borderId="0" xfId="0" applyNumberFormat="1" applyFont="1" applyFill="1" applyBorder="1" applyAlignment="1"/>
    <xf numFmtId="165" fontId="5" fillId="0" borderId="0" xfId="0" applyNumberFormat="1" applyFont="1"/>
    <xf numFmtId="0" fontId="7" fillId="0" borderId="0" xfId="0" applyFont="1" applyBorder="1"/>
    <xf numFmtId="0" fontId="19" fillId="0" borderId="0" xfId="0" applyNumberFormat="1" applyFont="1" applyBorder="1"/>
    <xf numFmtId="0" fontId="24" fillId="0" borderId="0" xfId="0" applyNumberFormat="1" applyFont="1" applyBorder="1"/>
    <xf numFmtId="0" fontId="19" fillId="0" borderId="0" xfId="0" applyNumberFormat="1" applyFont="1" applyBorder="1" applyAlignment="1">
      <alignment horizontal="left" indent="1"/>
    </xf>
    <xf numFmtId="0" fontId="19" fillId="0" borderId="0" xfId="0" applyNumberFormat="1" applyFont="1" applyBorder="1" applyAlignment="1">
      <alignment horizontal="left" vertical="center" indent="1"/>
    </xf>
    <xf numFmtId="0" fontId="24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0" fontId="10" fillId="0" borderId="2" xfId="0" applyFont="1" applyFill="1" applyBorder="1" applyAlignment="1"/>
    <xf numFmtId="0" fontId="10" fillId="0" borderId="0" xfId="0" applyFont="1" applyFill="1" applyBorder="1" applyAlignment="1"/>
    <xf numFmtId="165" fontId="7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/>
    <xf numFmtId="0" fontId="7" fillId="0" borderId="0" xfId="0" applyFont="1" applyFill="1" applyBorder="1" applyAlignment="1"/>
    <xf numFmtId="0" fontId="7" fillId="2" borderId="0" xfId="0" applyFont="1" applyFill="1" applyBorder="1" applyAlignment="1"/>
    <xf numFmtId="0" fontId="10" fillId="2" borderId="0" xfId="0" applyFont="1" applyFill="1" applyBorder="1" applyAlignment="1"/>
    <xf numFmtId="0" fontId="9" fillId="2" borderId="0" xfId="0" applyFont="1" applyFill="1" applyBorder="1" applyAlignment="1"/>
    <xf numFmtId="0" fontId="9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9" fillId="0" borderId="10" xfId="0" applyNumberFormat="1" applyFont="1" applyBorder="1"/>
    <xf numFmtId="0" fontId="9" fillId="0" borderId="8" xfId="0" applyNumberFormat="1" applyFont="1" applyBorder="1"/>
    <xf numFmtId="0" fontId="9" fillId="0" borderId="0" xfId="0" applyNumberFormat="1" applyFont="1"/>
    <xf numFmtId="0" fontId="9" fillId="0" borderId="0" xfId="0" applyNumberFormat="1" applyFont="1" applyBorder="1"/>
    <xf numFmtId="0" fontId="9" fillId="0" borderId="3" xfId="0" applyNumberFormat="1" applyFont="1" applyBorder="1"/>
    <xf numFmtId="0" fontId="9" fillId="0" borderId="2" xfId="0" applyNumberFormat="1" applyFont="1" applyBorder="1"/>
    <xf numFmtId="0" fontId="9" fillId="0" borderId="0" xfId="0" applyNumberFormat="1" applyFont="1" applyAlignment="1">
      <alignment horizontal="left"/>
    </xf>
    <xf numFmtId="0" fontId="9" fillId="0" borderId="4" xfId="0" applyNumberFormat="1" applyFont="1" applyBorder="1"/>
    <xf numFmtId="0" fontId="9" fillId="0" borderId="5" xfId="0" applyNumberFormat="1" applyFont="1" applyBorder="1"/>
    <xf numFmtId="0" fontId="9" fillId="0" borderId="6" xfId="0" applyNumberFormat="1" applyFont="1" applyBorder="1"/>
    <xf numFmtId="0" fontId="11" fillId="0" borderId="5" xfId="0" applyNumberFormat="1" applyFont="1" applyBorder="1" applyAlignment="1"/>
    <xf numFmtId="0" fontId="24" fillId="0" borderId="2" xfId="0" applyNumberFormat="1" applyFont="1" applyBorder="1"/>
    <xf numFmtId="0" fontId="24" fillId="0" borderId="0" xfId="0" applyNumberFormat="1" applyFont="1"/>
    <xf numFmtId="0" fontId="24" fillId="0" borderId="3" xfId="0" applyNumberFormat="1" applyFont="1" applyBorder="1"/>
    <xf numFmtId="0" fontId="24" fillId="0" borderId="0" xfId="0" applyNumberFormat="1" applyFont="1" applyBorder="1" applyAlignment="1">
      <alignment horizontal="left" indent="1"/>
    </xf>
    <xf numFmtId="0" fontId="25" fillId="0" borderId="0" xfId="0" applyNumberFormat="1" applyFont="1" applyBorder="1" applyAlignment="1">
      <alignment horizontal="right"/>
    </xf>
    <xf numFmtId="0" fontId="11" fillId="0" borderId="0" xfId="0" applyNumberFormat="1" applyFont="1" applyBorder="1"/>
    <xf numFmtId="0" fontId="13" fillId="0" borderId="0" xfId="0" applyNumberFormat="1" applyFont="1" applyBorder="1"/>
    <xf numFmtId="0" fontId="9" fillId="0" borderId="0" xfId="0" applyNumberFormat="1" applyFont="1" applyAlignment="1">
      <alignment horizontal="center"/>
    </xf>
    <xf numFmtId="0" fontId="9" fillId="0" borderId="9" xfId="0" applyNumberFormat="1" applyFont="1" applyBorder="1"/>
    <xf numFmtId="0" fontId="13" fillId="0" borderId="5" xfId="0" applyNumberFormat="1" applyFont="1" applyBorder="1"/>
    <xf numFmtId="0" fontId="11" fillId="0" borderId="9" xfId="0" applyNumberFormat="1" applyFont="1" applyBorder="1"/>
    <xf numFmtId="0" fontId="13" fillId="0" borderId="10" xfId="0" applyNumberFormat="1" applyFont="1" applyBorder="1"/>
    <xf numFmtId="0" fontId="11" fillId="0" borderId="10" xfId="0" applyNumberFormat="1" applyFont="1" applyBorder="1"/>
    <xf numFmtId="0" fontId="11" fillId="0" borderId="10" xfId="0" applyFont="1" applyFill="1" applyBorder="1" applyAlignment="1">
      <alignment horizontal="left"/>
    </xf>
    <xf numFmtId="0" fontId="20" fillId="0" borderId="9" xfId="0" applyFont="1" applyFill="1" applyBorder="1" applyAlignment="1">
      <alignment horizontal="left"/>
    </xf>
    <xf numFmtId="0" fontId="20" fillId="0" borderId="9" xfId="0" applyFont="1" applyFill="1" applyBorder="1" applyAlignment="1"/>
    <xf numFmtId="0" fontId="20" fillId="0" borderId="2" xfId="0" applyFont="1" applyFill="1" applyBorder="1" applyAlignment="1"/>
    <xf numFmtId="0" fontId="3" fillId="0" borderId="2" xfId="0" applyFont="1" applyBorder="1"/>
    <xf numFmtId="0" fontId="3" fillId="0" borderId="0" xfId="0" applyFont="1" applyBorder="1"/>
    <xf numFmtId="0" fontId="41" fillId="0" borderId="2" xfId="1" applyFont="1" applyFill="1" applyBorder="1" applyAlignment="1" applyProtection="1"/>
    <xf numFmtId="0" fontId="42" fillId="0" borderId="2" xfId="0" applyFont="1" applyFill="1" applyBorder="1" applyAlignment="1">
      <alignment horizontal="center"/>
    </xf>
    <xf numFmtId="0" fontId="42" fillId="0" borderId="3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/>
    </xf>
    <xf numFmtId="0" fontId="43" fillId="0" borderId="13" xfId="0" applyFont="1" applyFill="1" applyBorder="1" applyAlignment="1">
      <alignment horizontal="center"/>
    </xf>
    <xf numFmtId="0" fontId="39" fillId="0" borderId="14" xfId="0" applyFont="1" applyFill="1" applyBorder="1" applyAlignment="1">
      <alignment horizontal="center" vertical="top"/>
    </xf>
    <xf numFmtId="0" fontId="39" fillId="0" borderId="7" xfId="0" applyFont="1" applyFill="1" applyBorder="1" applyAlignment="1">
      <alignment horizontal="center" vertical="top"/>
    </xf>
    <xf numFmtId="0" fontId="39" fillId="0" borderId="15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textRotation="255"/>
    </xf>
    <xf numFmtId="0" fontId="39" fillId="0" borderId="16" xfId="0" applyFont="1" applyFill="1" applyBorder="1" applyAlignment="1">
      <alignment horizontal="center" vertical="top"/>
    </xf>
    <xf numFmtId="0" fontId="39" fillId="0" borderId="0" xfId="0" applyFont="1" applyFill="1" applyBorder="1" applyAlignment="1">
      <alignment horizontal="center" vertical="top"/>
    </xf>
    <xf numFmtId="0" fontId="39" fillId="0" borderId="17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textRotation="255"/>
    </xf>
    <xf numFmtId="0" fontId="37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 applyAlignment="1"/>
    <xf numFmtId="0" fontId="3" fillId="2" borderId="0" xfId="0" quotePrefix="1" applyFont="1" applyFill="1" applyBorder="1" applyAlignment="1"/>
    <xf numFmtId="0" fontId="3" fillId="0" borderId="5" xfId="0" applyFont="1" applyFill="1" applyBorder="1" applyAlignment="1">
      <alignment vertical="center"/>
    </xf>
    <xf numFmtId="0" fontId="3" fillId="0" borderId="5" xfId="0" quotePrefix="1" applyFont="1" applyFill="1" applyBorder="1" applyAlignment="1"/>
    <xf numFmtId="17" fontId="5" fillId="0" borderId="0" xfId="0" applyNumberFormat="1" applyFont="1" applyFill="1" applyBorder="1" applyAlignment="1"/>
    <xf numFmtId="0" fontId="10" fillId="0" borderId="0" xfId="0" applyFont="1" applyFill="1" applyBorder="1" applyAlignment="1"/>
    <xf numFmtId="0" fontId="10" fillId="2" borderId="0" xfId="0" applyFont="1" applyFill="1" applyBorder="1" applyAlignment="1"/>
    <xf numFmtId="0" fontId="7" fillId="0" borderId="0" xfId="0" applyFont="1" applyFill="1" applyBorder="1" applyAlignment="1"/>
    <xf numFmtId="0" fontId="11" fillId="0" borderId="2" xfId="0" applyFont="1" applyFill="1" applyBorder="1" applyAlignment="1"/>
    <xf numFmtId="0" fontId="11" fillId="0" borderId="0" xfId="0" applyFont="1" applyFill="1" applyBorder="1" applyAlignment="1"/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right"/>
    </xf>
    <xf numFmtId="0" fontId="44" fillId="0" borderId="15" xfId="0" applyFont="1" applyBorder="1" applyAlignment="1">
      <alignment vertical="center"/>
    </xf>
    <xf numFmtId="0" fontId="44" fillId="0" borderId="14" xfId="0" applyFont="1" applyBorder="1" applyAlignment="1">
      <alignment wrapText="1"/>
    </xf>
    <xf numFmtId="0" fontId="45" fillId="0" borderId="0" xfId="0" applyFont="1"/>
    <xf numFmtId="0" fontId="45" fillId="0" borderId="31" xfId="0" applyFont="1" applyBorder="1" applyAlignment="1">
      <alignment vertical="center"/>
    </xf>
    <xf numFmtId="0" fontId="45" fillId="0" borderId="29" xfId="0" quotePrefix="1" applyFont="1" applyBorder="1" applyAlignment="1">
      <alignment wrapText="1"/>
    </xf>
    <xf numFmtId="0" fontId="45" fillId="0" borderId="29" xfId="0" applyFont="1" applyBorder="1" applyAlignment="1">
      <alignment wrapText="1"/>
    </xf>
    <xf numFmtId="0" fontId="45" fillId="0" borderId="13" xfId="0" applyFont="1" applyBorder="1" applyAlignment="1">
      <alignment vertical="center"/>
    </xf>
    <xf numFmtId="0" fontId="45" fillId="0" borderId="11" xfId="0" applyFont="1" applyBorder="1" applyAlignment="1">
      <alignment wrapText="1"/>
    </xf>
    <xf numFmtId="0" fontId="45" fillId="0" borderId="0" xfId="0" applyFont="1" applyAlignment="1">
      <alignment vertical="center"/>
    </xf>
    <xf numFmtId="0" fontId="45" fillId="0" borderId="0" xfId="0" applyFont="1" applyAlignment="1">
      <alignment wrapText="1"/>
    </xf>
    <xf numFmtId="0" fontId="45" fillId="0" borderId="0" xfId="0" quotePrefix="1" applyFont="1" applyAlignment="1">
      <alignment wrapText="1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wrapText="1"/>
    </xf>
    <xf numFmtId="0" fontId="11" fillId="0" borderId="0" xfId="0" applyFont="1" applyFill="1" applyBorder="1" applyAlignment="1"/>
    <xf numFmtId="0" fontId="10" fillId="2" borderId="0" xfId="0" applyFont="1" applyFill="1" applyBorder="1" applyAlignment="1"/>
    <xf numFmtId="0" fontId="10" fillId="0" borderId="0" xfId="0" applyFont="1" applyFill="1" applyBorder="1" applyAlignment="1"/>
    <xf numFmtId="0" fontId="7" fillId="0" borderId="0" xfId="0" applyFont="1" applyFill="1" applyBorder="1" applyAlignment="1"/>
    <xf numFmtId="0" fontId="7" fillId="2" borderId="0" xfId="0" applyFont="1" applyFill="1" applyBorder="1" applyAlignment="1"/>
    <xf numFmtId="0" fontId="9" fillId="2" borderId="0" xfId="0" applyFont="1" applyFill="1" applyBorder="1" applyAlignment="1"/>
    <xf numFmtId="165" fontId="7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 vertical="top"/>
    </xf>
    <xf numFmtId="0" fontId="9" fillId="0" borderId="0" xfId="0" applyNumberFormat="1" applyFont="1" applyBorder="1"/>
    <xf numFmtId="0" fontId="9" fillId="0" borderId="5" xfId="0" applyNumberFormat="1" applyFont="1" applyBorder="1"/>
    <xf numFmtId="0" fontId="13" fillId="0" borderId="0" xfId="0" applyNumberFormat="1" applyFont="1" applyBorder="1"/>
    <xf numFmtId="0" fontId="3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2" xfId="0" applyFont="1" applyFill="1" applyBorder="1" applyAlignment="1"/>
    <xf numFmtId="165" fontId="7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/>
    <xf numFmtId="0" fontId="10" fillId="2" borderId="0" xfId="0" applyFont="1" applyFill="1" applyBorder="1" applyAlignment="1"/>
    <xf numFmtId="0" fontId="14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/>
    <xf numFmtId="0" fontId="7" fillId="2" borderId="0" xfId="0" applyFont="1" applyFill="1" applyBorder="1" applyAlignment="1"/>
    <xf numFmtId="0" fontId="9" fillId="2" borderId="0" xfId="0" applyFont="1" applyFill="1" applyBorder="1" applyAlignment="1"/>
    <xf numFmtId="0" fontId="7" fillId="0" borderId="3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5" fillId="0" borderId="27" xfId="0" applyFont="1" applyFill="1" applyBorder="1" applyAlignment="1"/>
    <xf numFmtId="0" fontId="7" fillId="0" borderId="0" xfId="0" applyFont="1" applyFill="1" applyBorder="1" applyAlignment="1"/>
    <xf numFmtId="0" fontId="2" fillId="0" borderId="27" xfId="0" applyFont="1" applyFill="1" applyBorder="1" applyAlignment="1"/>
    <xf numFmtId="0" fontId="7" fillId="0" borderId="0" xfId="0" quotePrefix="1" applyFont="1" applyFill="1" applyBorder="1" applyAlignment="1"/>
    <xf numFmtId="0" fontId="9" fillId="0" borderId="2" xfId="0" applyFont="1" applyFill="1" applyBorder="1" applyAlignment="1">
      <alignment horizontal="center" vertical="justify" textRotation="255"/>
    </xf>
    <xf numFmtId="0" fontId="9" fillId="0" borderId="0" xfId="0" applyFont="1" applyFill="1" applyBorder="1" applyAlignment="1">
      <alignment horizontal="center" vertical="justify" textRotation="255"/>
    </xf>
    <xf numFmtId="165" fontId="7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5" fillId="3" borderId="9" xfId="0" applyFont="1" applyFill="1" applyBorder="1" applyAlignment="1">
      <alignment horizontal="center"/>
    </xf>
    <xf numFmtId="0" fontId="15" fillId="3" borderId="10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/>
    </xf>
    <xf numFmtId="0" fontId="10" fillId="0" borderId="2" xfId="0" applyFont="1" applyBorder="1"/>
    <xf numFmtId="0" fontId="10" fillId="0" borderId="0" xfId="0" applyFont="1" applyBorder="1"/>
    <xf numFmtId="0" fontId="7" fillId="0" borderId="2" xfId="0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 indent="1"/>
    </xf>
    <xf numFmtId="0" fontId="7" fillId="0" borderId="2" xfId="0" applyFont="1" applyBorder="1" applyAlignment="1">
      <alignment horizontal="left" indent="1"/>
    </xf>
    <xf numFmtId="0" fontId="7" fillId="0" borderId="0" xfId="0" applyFont="1" applyBorder="1" applyAlignment="1">
      <alignment horizontal="left" indent="1"/>
    </xf>
    <xf numFmtId="0" fontId="15" fillId="3" borderId="2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10" fillId="0" borderId="2" xfId="0" applyFont="1" applyFill="1" applyBorder="1" applyAlignment="1"/>
    <xf numFmtId="0" fontId="11" fillId="0" borderId="2" xfId="0" applyFont="1" applyFill="1" applyBorder="1" applyAlignment="1"/>
    <xf numFmtId="0" fontId="11" fillId="0" borderId="0" xfId="0" applyFont="1" applyFill="1" applyBorder="1" applyAlignment="1"/>
    <xf numFmtId="0" fontId="2" fillId="0" borderId="26" xfId="0" applyFont="1" applyFill="1" applyBorder="1" applyAlignment="1"/>
    <xf numFmtId="0" fontId="2" fillId="0" borderId="27" xfId="0" applyFont="1" applyFill="1" applyBorder="1" applyAlignment="1"/>
    <xf numFmtId="2" fontId="7" fillId="0" borderId="0" xfId="0" applyNumberFormat="1" applyFont="1" applyFill="1" applyBorder="1" applyAlignment="1">
      <alignment horizontal="center"/>
    </xf>
    <xf numFmtId="2" fontId="7" fillId="0" borderId="3" xfId="0" applyNumberFormat="1" applyFont="1" applyFill="1" applyBorder="1" applyAlignment="1">
      <alignment horizontal="center"/>
    </xf>
    <xf numFmtId="0" fontId="11" fillId="0" borderId="4" xfId="0" applyFont="1" applyFill="1" applyBorder="1" applyAlignment="1"/>
    <xf numFmtId="0" fontId="11" fillId="0" borderId="5" xfId="0" applyFont="1" applyFill="1" applyBorder="1" applyAlignment="1"/>
    <xf numFmtId="0" fontId="10" fillId="2" borderId="0" xfId="0" applyFont="1" applyFill="1" applyBorder="1" applyAlignment="1"/>
    <xf numFmtId="0" fontId="5" fillId="0" borderId="27" xfId="0" applyFont="1" applyFill="1" applyBorder="1" applyAlignment="1"/>
    <xf numFmtId="0" fontId="18" fillId="3" borderId="9" xfId="0" applyFont="1" applyFill="1" applyBorder="1" applyAlignment="1">
      <alignment horizontal="center"/>
    </xf>
    <xf numFmtId="0" fontId="18" fillId="3" borderId="10" xfId="0" applyFont="1" applyFill="1" applyBorder="1" applyAlignment="1">
      <alignment horizontal="center"/>
    </xf>
    <xf numFmtId="0" fontId="18" fillId="3" borderId="8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164" fontId="9" fillId="2" borderId="0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9" fillId="2" borderId="29" xfId="0" applyFont="1" applyFill="1" applyBorder="1" applyAlignment="1">
      <alignment horizontal="center"/>
    </xf>
    <xf numFmtId="0" fontId="9" fillId="2" borderId="30" xfId="0" applyFont="1" applyFill="1" applyBorder="1" applyAlignment="1">
      <alignment horizontal="center"/>
    </xf>
    <xf numFmtId="0" fontId="9" fillId="2" borderId="31" xfId="0" applyFont="1" applyFill="1" applyBorder="1" applyAlignment="1">
      <alignment horizontal="center"/>
    </xf>
    <xf numFmtId="0" fontId="13" fillId="0" borderId="0" xfId="0" applyFont="1" applyFill="1" applyBorder="1" applyAlignment="1"/>
    <xf numFmtId="0" fontId="7" fillId="0" borderId="0" xfId="0" applyNumberFormat="1" applyFont="1" applyFill="1" applyBorder="1" applyAlignment="1">
      <alignment horizontal="center"/>
    </xf>
    <xf numFmtId="0" fontId="7" fillId="0" borderId="3" xfId="0" applyNumberFormat="1" applyFont="1" applyFill="1" applyBorder="1" applyAlignment="1">
      <alignment horizontal="center"/>
    </xf>
    <xf numFmtId="0" fontId="10" fillId="2" borderId="5" xfId="0" applyFont="1" applyFill="1" applyBorder="1" applyAlignment="1"/>
    <xf numFmtId="164" fontId="9" fillId="0" borderId="0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0" fillId="2" borderId="30" xfId="0" applyFont="1" applyFill="1" applyBorder="1" applyAlignment="1">
      <alignment horizontal="center"/>
    </xf>
    <xf numFmtId="0" fontId="5" fillId="0" borderId="28" xfId="0" applyFont="1" applyFill="1" applyBorder="1" applyAlignment="1"/>
    <xf numFmtId="0" fontId="9" fillId="0" borderId="2" xfId="0" applyFont="1" applyFill="1" applyBorder="1" applyAlignment="1">
      <alignment horizontal="center" vertical="top" textRotation="255"/>
    </xf>
    <xf numFmtId="164" fontId="9" fillId="0" borderId="5" xfId="0" applyNumberFormat="1" applyFont="1" applyFill="1" applyBorder="1" applyAlignment="1">
      <alignment horizontal="center"/>
    </xf>
    <xf numFmtId="0" fontId="39" fillId="2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39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39" fillId="0" borderId="3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 vertical="top" textRotation="255"/>
    </xf>
    <xf numFmtId="0" fontId="39" fillId="2" borderId="3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top"/>
    </xf>
    <xf numFmtId="0" fontId="9" fillId="2" borderId="5" xfId="0" applyFont="1" applyFill="1" applyBorder="1" applyAlignment="1"/>
    <xf numFmtId="0" fontId="7" fillId="0" borderId="0" xfId="0" applyFont="1" applyFill="1" applyBorder="1" applyAlignment="1"/>
    <xf numFmtId="0" fontId="9" fillId="0" borderId="5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7" fillId="2" borderId="5" xfId="0" applyFont="1" applyFill="1" applyBorder="1" applyAlignment="1"/>
    <xf numFmtId="0" fontId="7" fillId="2" borderId="0" xfId="0" applyFont="1" applyFill="1" applyBorder="1" applyAlignment="1"/>
    <xf numFmtId="0" fontId="10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7" fillId="0" borderId="27" xfId="0" applyFont="1" applyFill="1" applyBorder="1" applyAlignment="1"/>
    <xf numFmtId="0" fontId="26" fillId="3" borderId="9" xfId="0" applyFont="1" applyFill="1" applyBorder="1" applyAlignment="1">
      <alignment horizontal="center"/>
    </xf>
    <xf numFmtId="0" fontId="26" fillId="3" borderId="10" xfId="0" applyFont="1" applyFill="1" applyBorder="1" applyAlignment="1">
      <alignment horizontal="center"/>
    </xf>
    <xf numFmtId="0" fontId="26" fillId="3" borderId="8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37" fillId="0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/>
    </xf>
    <xf numFmtId="0" fontId="37" fillId="2" borderId="2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/>
    </xf>
    <xf numFmtId="0" fontId="37" fillId="2" borderId="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top" textRotation="255"/>
    </xf>
    <xf numFmtId="0" fontId="39" fillId="0" borderId="0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 textRotation="255"/>
    </xf>
    <xf numFmtId="0" fontId="37" fillId="2" borderId="7" xfId="0" applyFont="1" applyFill="1" applyBorder="1" applyAlignment="1">
      <alignment horizontal="center"/>
    </xf>
    <xf numFmtId="0" fontId="37" fillId="2" borderId="3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left"/>
    </xf>
    <xf numFmtId="0" fontId="26" fillId="3" borderId="2" xfId="0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/>
    </xf>
    <xf numFmtId="0" fontId="26" fillId="3" borderId="3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3" xfId="0" applyFont="1" applyFill="1" applyBorder="1" applyAlignment="1"/>
    <xf numFmtId="0" fontId="7" fillId="0" borderId="3" xfId="0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20" fillId="0" borderId="4" xfId="0" applyFont="1" applyFill="1" applyBorder="1" applyAlignment="1"/>
    <xf numFmtId="0" fontId="20" fillId="0" borderId="2" xfId="0" applyFont="1" applyFill="1" applyBorder="1" applyAlignment="1"/>
    <xf numFmtId="0" fontId="3" fillId="0" borderId="27" xfId="0" applyFont="1" applyFill="1" applyBorder="1" applyAlignment="1"/>
    <xf numFmtId="0" fontId="3" fillId="0" borderId="28" xfId="0" applyFont="1" applyFill="1" applyBorder="1" applyAlignment="1"/>
    <xf numFmtId="0" fontId="0" fillId="0" borderId="0" xfId="0"/>
    <xf numFmtId="0" fontId="7" fillId="0" borderId="0" xfId="0" applyFont="1"/>
    <xf numFmtId="0" fontId="7" fillId="0" borderId="2" xfId="0" applyFont="1" applyFill="1" applyBorder="1" applyAlignment="1">
      <alignment horizontal="center" vertical="justify" textRotation="255"/>
    </xf>
    <xf numFmtId="0" fontId="30" fillId="0" borderId="0" xfId="2" applyFont="1" applyBorder="1" applyAlignment="1">
      <alignment horizontal="left" indent="2"/>
    </xf>
    <xf numFmtId="0" fontId="29" fillId="0" borderId="0" xfId="2" applyFont="1" applyBorder="1" applyAlignment="1">
      <alignment horizontal="right"/>
    </xf>
    <xf numFmtId="0" fontId="29" fillId="0" borderId="19" xfId="2" applyFont="1" applyBorder="1" applyAlignment="1">
      <alignment horizontal="right"/>
    </xf>
    <xf numFmtId="0" fontId="33" fillId="3" borderId="23" xfId="2" applyFont="1" applyFill="1" applyBorder="1" applyAlignment="1">
      <alignment horizontal="center"/>
    </xf>
    <xf numFmtId="0" fontId="33" fillId="3" borderId="25" xfId="2" applyFont="1" applyFill="1" applyBorder="1" applyAlignment="1">
      <alignment horizontal="center"/>
    </xf>
    <xf numFmtId="0" fontId="35" fillId="3" borderId="0" xfId="2" applyFont="1" applyFill="1" applyBorder="1" applyAlignment="1">
      <alignment horizontal="center" vertical="center"/>
    </xf>
    <xf numFmtId="0" fontId="35" fillId="3" borderId="21" xfId="2" applyFont="1" applyFill="1" applyBorder="1" applyAlignment="1">
      <alignment horizontal="center" vertical="center"/>
    </xf>
    <xf numFmtId="0" fontId="31" fillId="0" borderId="0" xfId="2" applyFont="1" applyBorder="1" applyAlignment="1">
      <alignment horizontal="center"/>
    </xf>
    <xf numFmtId="0" fontId="34" fillId="3" borderId="0" xfId="2" applyFont="1" applyFill="1" applyBorder="1" applyAlignment="1">
      <alignment horizontal="center" vertical="center"/>
    </xf>
    <xf numFmtId="0" fontId="34" fillId="3" borderId="21" xfId="2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/>
    </xf>
    <xf numFmtId="0" fontId="9" fillId="2" borderId="3" xfId="0" applyNumberFormat="1" applyFont="1" applyFill="1" applyBorder="1" applyAlignment="1">
      <alignment horizontal="center"/>
    </xf>
    <xf numFmtId="0" fontId="9" fillId="0" borderId="5" xfId="0" applyNumberFormat="1" applyFont="1" applyBorder="1" applyAlignment="1">
      <alignment horizontal="center"/>
    </xf>
    <xf numFmtId="0" fontId="9" fillId="0" borderId="6" xfId="0" applyNumberFormat="1" applyFont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0" fontId="10" fillId="0" borderId="3" xfId="0" applyNumberFormat="1" applyFont="1" applyBorder="1" applyAlignment="1">
      <alignment horizontal="center"/>
    </xf>
    <xf numFmtId="0" fontId="9" fillId="0" borderId="0" xfId="0" applyNumberFormat="1" applyFont="1" applyBorder="1" applyAlignment="1">
      <alignment horizontal="center"/>
    </xf>
    <xf numFmtId="0" fontId="10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center"/>
    </xf>
    <xf numFmtId="0" fontId="13" fillId="0" borderId="0" xfId="0" applyNumberFormat="1" applyFont="1" applyBorder="1"/>
    <xf numFmtId="0" fontId="9" fillId="0" borderId="3" xfId="0" applyNumberFormat="1" applyFont="1" applyBorder="1" applyAlignment="1">
      <alignment horizontal="center"/>
    </xf>
    <xf numFmtId="0" fontId="12" fillId="0" borderId="5" xfId="0" applyNumberFormat="1" applyFont="1" applyBorder="1" applyAlignment="1">
      <alignment horizontal="left" indent="1"/>
    </xf>
    <xf numFmtId="0" fontId="9" fillId="0" borderId="5" xfId="0" applyNumberFormat="1" applyFont="1" applyBorder="1"/>
    <xf numFmtId="0" fontId="10" fillId="2" borderId="5" xfId="0" applyNumberFormat="1" applyFont="1" applyFill="1" applyBorder="1" applyAlignment="1">
      <alignment horizontal="right"/>
    </xf>
    <xf numFmtId="0" fontId="7" fillId="2" borderId="5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right"/>
    </xf>
    <xf numFmtId="0" fontId="10" fillId="0" borderId="0" xfId="0" applyNumberFormat="1" applyFont="1" applyFill="1" applyBorder="1" applyAlignment="1">
      <alignment horizontal="right"/>
    </xf>
    <xf numFmtId="0" fontId="16" fillId="3" borderId="2" xfId="0" applyNumberFormat="1" applyFont="1" applyFill="1" applyBorder="1"/>
    <xf numFmtId="0" fontId="16" fillId="3" borderId="0" xfId="0" applyNumberFormat="1" applyFont="1" applyFill="1" applyBorder="1"/>
    <xf numFmtId="0" fontId="40" fillId="3" borderId="0" xfId="0" applyNumberFormat="1" applyFont="1" applyFill="1" applyBorder="1"/>
    <xf numFmtId="0" fontId="26" fillId="3" borderId="0" xfId="0" applyNumberFormat="1" applyFont="1" applyFill="1" applyBorder="1" applyAlignment="1">
      <alignment horizontal="right"/>
    </xf>
    <xf numFmtId="0" fontId="7" fillId="0" borderId="0" xfId="0" quotePrefix="1" applyNumberFormat="1" applyFont="1" applyFill="1" applyBorder="1" applyAlignment="1">
      <alignment horizontal="center"/>
    </xf>
    <xf numFmtId="0" fontId="7" fillId="2" borderId="0" xfId="0" quotePrefix="1" applyNumberFormat="1" applyFont="1" applyFill="1" applyBorder="1" applyAlignment="1">
      <alignment horizontal="center"/>
    </xf>
    <xf numFmtId="0" fontId="9" fillId="2" borderId="0" xfId="0" applyNumberFormat="1" applyFont="1" applyFill="1" applyBorder="1"/>
    <xf numFmtId="0" fontId="9" fillId="0" borderId="0" xfId="0" applyNumberFormat="1" applyFont="1" applyBorder="1"/>
    <xf numFmtId="0" fontId="7" fillId="0" borderId="0" xfId="0" applyNumberFormat="1" applyFont="1" applyBorder="1" applyAlignment="1">
      <alignment horizontal="center"/>
    </xf>
    <xf numFmtId="0" fontId="15" fillId="3" borderId="9" xfId="0" applyNumberFormat="1" applyFont="1" applyFill="1" applyBorder="1" applyAlignment="1">
      <alignment horizontal="center"/>
    </xf>
    <xf numFmtId="0" fontId="15" fillId="3" borderId="10" xfId="0" applyNumberFormat="1" applyFont="1" applyFill="1" applyBorder="1" applyAlignment="1">
      <alignment horizontal="center"/>
    </xf>
    <xf numFmtId="0" fontId="15" fillId="3" borderId="8" xfId="0" applyNumberFormat="1" applyFont="1" applyFill="1" applyBorder="1" applyAlignment="1">
      <alignment horizontal="center"/>
    </xf>
    <xf numFmtId="0" fontId="10" fillId="0" borderId="26" xfId="0" applyNumberFormat="1" applyFont="1" applyBorder="1"/>
    <xf numFmtId="0" fontId="10" fillId="0" borderId="27" xfId="0" applyNumberFormat="1" applyFont="1" applyBorder="1"/>
    <xf numFmtId="0" fontId="9" fillId="0" borderId="27" xfId="0" applyNumberFormat="1" applyFont="1" applyBorder="1"/>
    <xf numFmtId="0" fontId="15" fillId="3" borderId="2" xfId="0" applyNumberFormat="1" applyFont="1" applyFill="1" applyBorder="1" applyAlignment="1">
      <alignment horizontal="center"/>
    </xf>
    <xf numFmtId="0" fontId="15" fillId="3" borderId="0" xfId="0" applyNumberFormat="1" applyFont="1" applyFill="1" applyBorder="1" applyAlignment="1">
      <alignment horizontal="center"/>
    </xf>
    <xf numFmtId="0" fontId="15" fillId="3" borderId="3" xfId="0" applyNumberFormat="1" applyFont="1" applyFill="1" applyBorder="1" applyAlignment="1">
      <alignment horizontal="center"/>
    </xf>
    <xf numFmtId="0" fontId="10" fillId="0" borderId="0" xfId="0" applyNumberFormat="1" applyFont="1" applyBorder="1"/>
    <xf numFmtId="0" fontId="10" fillId="2" borderId="0" xfId="0" applyNumberFormat="1" applyFont="1" applyFill="1" applyBorder="1"/>
    <xf numFmtId="0" fontId="10" fillId="2" borderId="0" xfId="0" applyNumberFormat="1" applyFont="1" applyFill="1" applyBorder="1" applyAlignment="1">
      <alignment horizontal="right" vertical="center"/>
    </xf>
    <xf numFmtId="0" fontId="7" fillId="2" borderId="0" xfId="0" applyNumberFormat="1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/>
    </xf>
    <xf numFmtId="0" fontId="10" fillId="0" borderId="0" xfId="0" applyNumberFormat="1" applyFont="1" applyBorder="1" applyAlignment="1">
      <alignment horizontal="left"/>
    </xf>
    <xf numFmtId="0" fontId="16" fillId="3" borderId="9" xfId="0" applyNumberFormat="1" applyFont="1" applyFill="1" applyBorder="1"/>
    <xf numFmtId="0" fontId="16" fillId="3" borderId="10" xfId="0" applyNumberFormat="1" applyFont="1" applyFill="1" applyBorder="1"/>
    <xf numFmtId="0" fontId="40" fillId="3" borderId="10" xfId="0" applyNumberFormat="1" applyFont="1" applyFill="1" applyBorder="1"/>
    <xf numFmtId="0" fontId="26" fillId="3" borderId="10" xfId="0" applyNumberFormat="1" applyFont="1" applyFill="1" applyBorder="1" applyAlignment="1">
      <alignment horizontal="right"/>
    </xf>
    <xf numFmtId="0" fontId="19" fillId="2" borderId="5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right" vertical="center"/>
    </xf>
    <xf numFmtId="0" fontId="7" fillId="0" borderId="0" xfId="0" quotePrefix="1" applyNumberFormat="1" applyFont="1" applyFill="1" applyBorder="1" applyAlignment="1">
      <alignment horizontal="center" vertical="center"/>
    </xf>
    <xf numFmtId="0" fontId="19" fillId="2" borderId="0" xfId="0" applyNumberFormat="1" applyFont="1" applyFill="1" applyBorder="1" applyAlignment="1">
      <alignment horizontal="center"/>
    </xf>
    <xf numFmtId="0" fontId="20" fillId="2" borderId="0" xfId="0" applyNumberFormat="1" applyFont="1" applyFill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2" borderId="0" xfId="0" applyNumberFormat="1" applyFont="1" applyFill="1" applyBorder="1" applyAlignment="1">
      <alignment horizontal="center"/>
    </xf>
    <xf numFmtId="0" fontId="7" fillId="0" borderId="0" xfId="0" applyNumberFormat="1" applyFont="1" applyBorder="1"/>
    <xf numFmtId="0" fontId="7" fillId="2" borderId="0" xfId="0" applyNumberFormat="1" applyFont="1" applyFill="1" applyBorder="1"/>
    <xf numFmtId="0" fontId="9" fillId="0" borderId="29" xfId="0" applyNumberFormat="1" applyFont="1" applyBorder="1" applyAlignment="1">
      <alignment horizontal="center"/>
    </xf>
    <xf numFmtId="0" fontId="9" fillId="0" borderId="30" xfId="0" applyNumberFormat="1" applyFont="1" applyBorder="1" applyAlignment="1">
      <alignment horizontal="center"/>
    </xf>
    <xf numFmtId="0" fontId="9" fillId="0" borderId="31" xfId="0" applyNumberFormat="1" applyFont="1" applyBorder="1" applyAlignment="1">
      <alignment horizontal="center"/>
    </xf>
    <xf numFmtId="0" fontId="10" fillId="0" borderId="5" xfId="0" applyNumberFormat="1" applyFont="1" applyBorder="1" applyAlignment="1">
      <alignment horizontal="center"/>
    </xf>
    <xf numFmtId="0" fontId="3" fillId="0" borderId="5" xfId="0" applyNumberFormat="1" applyFont="1" applyBorder="1" applyAlignment="1">
      <alignment horizontal="center"/>
    </xf>
    <xf numFmtId="0" fontId="26" fillId="3" borderId="3" xfId="0" applyNumberFormat="1" applyFont="1" applyFill="1" applyBorder="1" applyAlignment="1">
      <alignment horizontal="right"/>
    </xf>
    <xf numFmtId="0" fontId="10" fillId="2" borderId="5" xfId="0" applyNumberFormat="1" applyFont="1" applyFill="1" applyBorder="1"/>
    <xf numFmtId="0" fontId="9" fillId="2" borderId="5" xfId="0" applyNumberFormat="1" applyFont="1" applyFill="1" applyBorder="1" applyAlignment="1">
      <alignment horizontal="center"/>
    </xf>
    <xf numFmtId="0" fontId="26" fillId="3" borderId="8" xfId="0" applyNumberFormat="1" applyFont="1" applyFill="1" applyBorder="1" applyAlignment="1">
      <alignment horizontal="right"/>
    </xf>
    <xf numFmtId="0" fontId="10" fillId="2" borderId="2" xfId="0" applyNumberFormat="1" applyFont="1" applyFill="1" applyBorder="1" applyAlignment="1">
      <alignment horizontal="right" vertical="center"/>
    </xf>
    <xf numFmtId="0" fontId="10" fillId="0" borderId="2" xfId="0" applyNumberFormat="1" applyFont="1" applyFill="1" applyBorder="1" applyAlignment="1">
      <alignment horizontal="right" vertical="center"/>
    </xf>
    <xf numFmtId="0" fontId="10" fillId="2" borderId="2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left"/>
    </xf>
    <xf numFmtId="0" fontId="10" fillId="0" borderId="4" xfId="0" applyNumberFormat="1" applyFont="1" applyFill="1" applyBorder="1" applyAlignment="1">
      <alignment horizontal="right"/>
    </xf>
    <xf numFmtId="0" fontId="10" fillId="0" borderId="5" xfId="0" applyNumberFormat="1" applyFont="1" applyFill="1" applyBorder="1" applyAlignment="1">
      <alignment horizontal="right"/>
    </xf>
    <xf numFmtId="0" fontId="7" fillId="0" borderId="5" xfId="0" quotePrefix="1" applyNumberFormat="1" applyFont="1" applyFill="1" applyBorder="1" applyAlignment="1">
      <alignment horizontal="center"/>
    </xf>
    <xf numFmtId="0" fontId="7" fillId="0" borderId="5" xfId="0" applyNumberFormat="1" applyFont="1" applyFill="1" applyBorder="1" applyAlignment="1">
      <alignment horizontal="center"/>
    </xf>
    <xf numFmtId="0" fontId="10" fillId="0" borderId="4" xfId="0" applyNumberFormat="1" applyFont="1" applyBorder="1" applyAlignment="1">
      <alignment horizontal="center"/>
    </xf>
    <xf numFmtId="0" fontId="10" fillId="0" borderId="2" xfId="0" applyNumberFormat="1" applyFont="1" applyBorder="1" applyAlignment="1">
      <alignment horizontal="center"/>
    </xf>
    <xf numFmtId="0" fontId="10" fillId="2" borderId="2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 vertical="center"/>
    </xf>
    <xf numFmtId="0" fontId="7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10" fillId="2" borderId="7" xfId="0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right"/>
    </xf>
    <xf numFmtId="0" fontId="15" fillId="3" borderId="10" xfId="0" applyFont="1" applyFill="1" applyBorder="1" applyAlignment="1">
      <alignment horizontal="right"/>
    </xf>
    <xf numFmtId="0" fontId="2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0" fontId="28" fillId="2" borderId="5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right" vertical="center"/>
    </xf>
    <xf numFmtId="0" fontId="13" fillId="2" borderId="3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/>
    </xf>
    <xf numFmtId="0" fontId="20" fillId="2" borderId="7" xfId="0" applyFont="1" applyFill="1" applyBorder="1" applyAlignment="1">
      <alignment horizontal="center"/>
    </xf>
    <xf numFmtId="0" fontId="20" fillId="2" borderId="32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0" fontId="20" fillId="0" borderId="9" xfId="0" applyFont="1" applyFill="1" applyBorder="1" applyAlignment="1"/>
    <xf numFmtId="0" fontId="11" fillId="0" borderId="10" xfId="0" applyFont="1" applyFill="1" applyBorder="1" applyAlignment="1"/>
    <xf numFmtId="0" fontId="3" fillId="2" borderId="0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right"/>
    </xf>
    <xf numFmtId="0" fontId="36" fillId="0" borderId="1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20" fillId="0" borderId="10" xfId="0" applyFont="1" applyFill="1" applyBorder="1" applyAlignment="1"/>
    <xf numFmtId="0" fontId="37" fillId="4" borderId="0" xfId="0" applyFont="1" applyFill="1" applyBorder="1" applyAlignment="1">
      <alignment horizontal="right"/>
    </xf>
    <xf numFmtId="0" fontId="37" fillId="2" borderId="7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center"/>
    </xf>
    <xf numFmtId="0" fontId="36" fillId="2" borderId="7" xfId="0" applyFont="1" applyFill="1" applyBorder="1" applyAlignment="1">
      <alignment horizontal="center"/>
    </xf>
    <xf numFmtId="0" fontId="38" fillId="2" borderId="7" xfId="0" applyFont="1" applyFill="1" applyBorder="1" applyAlignment="1">
      <alignment horizontal="center"/>
    </xf>
    <xf numFmtId="0" fontId="21" fillId="4" borderId="0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0" fontId="37" fillId="0" borderId="7" xfId="0" applyFont="1" applyFill="1" applyBorder="1" applyAlignment="1">
      <alignment horizontal="right"/>
    </xf>
    <xf numFmtId="0" fontId="3" fillId="0" borderId="7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2" borderId="0" xfId="0" quotePrefix="1" applyFont="1" applyFill="1" applyBorder="1" applyAlignment="1">
      <alignment horizontal="center"/>
    </xf>
    <xf numFmtId="0" fontId="39" fillId="0" borderId="12" xfId="0" applyFont="1" applyFill="1" applyBorder="1" applyAlignment="1">
      <alignment horizontal="center"/>
    </xf>
    <xf numFmtId="49" fontId="3" fillId="2" borderId="0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32" xfId="0" applyFont="1" applyFill="1" applyBorder="1" applyAlignment="1">
      <alignment horizontal="center"/>
    </xf>
    <xf numFmtId="0" fontId="38" fillId="2" borderId="32" xfId="0" applyFont="1" applyFill="1" applyBorder="1" applyAlignment="1">
      <alignment horizontal="center"/>
    </xf>
    <xf numFmtId="0" fontId="19" fillId="2" borderId="7" xfId="0" applyFont="1" applyFill="1" applyBorder="1" applyAlignment="1">
      <alignment horizontal="center"/>
    </xf>
    <xf numFmtId="0" fontId="3" fillId="0" borderId="7" xfId="0" quotePrefix="1" applyFont="1" applyFill="1" applyBorder="1" applyAlignment="1">
      <alignment horizontal="center"/>
    </xf>
    <xf numFmtId="0" fontId="3" fillId="0" borderId="15" xfId="0" quotePrefix="1" applyFont="1" applyFill="1" applyBorder="1" applyAlignment="1">
      <alignment horizontal="center"/>
    </xf>
    <xf numFmtId="0" fontId="19" fillId="0" borderId="5" xfId="0" quotePrefix="1" applyFont="1" applyFill="1" applyBorder="1" applyAlignment="1">
      <alignment horizontal="center"/>
    </xf>
    <xf numFmtId="0" fontId="19" fillId="0" borderId="5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19" fillId="2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/>
    </xf>
    <xf numFmtId="0" fontId="19" fillId="5" borderId="0" xfId="0" applyFont="1" applyFill="1" applyBorder="1" applyAlignment="1">
      <alignment horizontal="center"/>
    </xf>
    <xf numFmtId="0" fontId="19" fillId="5" borderId="0" xfId="0" quotePrefix="1" applyFont="1" applyFill="1" applyBorder="1" applyAlignment="1">
      <alignment horizontal="center"/>
    </xf>
    <xf numFmtId="0" fontId="21" fillId="4" borderId="5" xfId="0" applyFont="1" applyFill="1" applyBorder="1" applyAlignment="1">
      <alignment horizontal="right"/>
    </xf>
    <xf numFmtId="0" fontId="19" fillId="0" borderId="3" xfId="0" applyFont="1" applyFill="1" applyBorder="1" applyAlignment="1">
      <alignment horizontal="center"/>
    </xf>
    <xf numFmtId="0" fontId="19" fillId="0" borderId="0" xfId="0" quotePrefix="1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19" fillId="5" borderId="3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right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right"/>
    </xf>
    <xf numFmtId="0" fontId="20" fillId="2" borderId="5" xfId="0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11" fillId="0" borderId="9" xfId="0" applyFont="1" applyFill="1" applyBorder="1" applyAlignment="1"/>
  </cellXfs>
  <cellStyles count="3">
    <cellStyle name="Hyperlink" xfId="1" builtinId="8"/>
    <cellStyle name="Normal" xfId="0" builtinId="0"/>
    <cellStyle name="Normal 2" xfId="2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0" indent="0" relativeIndent="0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center" textRotation="0" wrapText="0" indent="0" relativeIndent="0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18" Type="http://schemas.openxmlformats.org/officeDocument/2006/relationships/image" Target="../media/image35.gif"/><Relationship Id="rId26" Type="http://schemas.openxmlformats.org/officeDocument/2006/relationships/image" Target="../media/image43.png"/><Relationship Id="rId3" Type="http://schemas.openxmlformats.org/officeDocument/2006/relationships/image" Target="../media/image20.jpeg"/><Relationship Id="rId21" Type="http://schemas.openxmlformats.org/officeDocument/2006/relationships/image" Target="../media/image38.png"/><Relationship Id="rId34" Type="http://schemas.openxmlformats.org/officeDocument/2006/relationships/image" Target="../media/image51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33" Type="http://schemas.openxmlformats.org/officeDocument/2006/relationships/image" Target="../media/image50.jpeg"/><Relationship Id="rId38" Type="http://schemas.openxmlformats.org/officeDocument/2006/relationships/image" Target="../media/image55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20" Type="http://schemas.openxmlformats.org/officeDocument/2006/relationships/image" Target="../media/image37.jpeg"/><Relationship Id="rId29" Type="http://schemas.openxmlformats.org/officeDocument/2006/relationships/image" Target="../media/image46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24" Type="http://schemas.openxmlformats.org/officeDocument/2006/relationships/image" Target="../media/image41.png"/><Relationship Id="rId32" Type="http://schemas.openxmlformats.org/officeDocument/2006/relationships/image" Target="../media/image49.png"/><Relationship Id="rId37" Type="http://schemas.openxmlformats.org/officeDocument/2006/relationships/image" Target="../media/image54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36" Type="http://schemas.openxmlformats.org/officeDocument/2006/relationships/image" Target="../media/image53.jpeg"/><Relationship Id="rId10" Type="http://schemas.openxmlformats.org/officeDocument/2006/relationships/image" Target="../media/image27.jpeg"/><Relationship Id="rId19" Type="http://schemas.openxmlformats.org/officeDocument/2006/relationships/image" Target="../media/image36.jpeg"/><Relationship Id="rId31" Type="http://schemas.openxmlformats.org/officeDocument/2006/relationships/image" Target="../media/image48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Relationship Id="rId22" Type="http://schemas.openxmlformats.org/officeDocument/2006/relationships/image" Target="../media/image39.png"/><Relationship Id="rId27" Type="http://schemas.openxmlformats.org/officeDocument/2006/relationships/image" Target="../media/image44.jpeg"/><Relationship Id="rId30" Type="http://schemas.openxmlformats.org/officeDocument/2006/relationships/image" Target="../media/image47.png"/><Relationship Id="rId35" Type="http://schemas.openxmlformats.org/officeDocument/2006/relationships/image" Target="../media/image5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</xdr:colOff>
      <xdr:row>12</xdr:row>
      <xdr:rowOff>28575</xdr:rowOff>
    </xdr:from>
    <xdr:to>
      <xdr:col>27</xdr:col>
      <xdr:colOff>161925</xdr:colOff>
      <xdr:row>35</xdr:row>
      <xdr:rowOff>104775</xdr:rowOff>
    </xdr:to>
    <xdr:pic>
      <xdr:nvPicPr>
        <xdr:cNvPr id="40344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196215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60</xdr:row>
      <xdr:rowOff>28575</xdr:rowOff>
    </xdr:from>
    <xdr:to>
      <xdr:col>27</xdr:col>
      <xdr:colOff>161925</xdr:colOff>
      <xdr:row>83</xdr:row>
      <xdr:rowOff>104775</xdr:rowOff>
    </xdr:to>
    <xdr:pic>
      <xdr:nvPicPr>
        <xdr:cNvPr id="40345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939165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108</xdr:row>
      <xdr:rowOff>28575</xdr:rowOff>
    </xdr:from>
    <xdr:to>
      <xdr:col>27</xdr:col>
      <xdr:colOff>161925</xdr:colOff>
      <xdr:row>131</xdr:row>
      <xdr:rowOff>104775</xdr:rowOff>
    </xdr:to>
    <xdr:pic>
      <xdr:nvPicPr>
        <xdr:cNvPr id="40346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1680210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156</xdr:row>
      <xdr:rowOff>28575</xdr:rowOff>
    </xdr:from>
    <xdr:to>
      <xdr:col>27</xdr:col>
      <xdr:colOff>161925</xdr:colOff>
      <xdr:row>179</xdr:row>
      <xdr:rowOff>104775</xdr:rowOff>
    </xdr:to>
    <xdr:pic>
      <xdr:nvPicPr>
        <xdr:cNvPr id="40347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2421255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204</xdr:row>
      <xdr:rowOff>28575</xdr:rowOff>
    </xdr:from>
    <xdr:to>
      <xdr:col>27</xdr:col>
      <xdr:colOff>161925</xdr:colOff>
      <xdr:row>227</xdr:row>
      <xdr:rowOff>104775</xdr:rowOff>
    </xdr:to>
    <xdr:pic>
      <xdr:nvPicPr>
        <xdr:cNvPr id="40348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3162300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252</xdr:row>
      <xdr:rowOff>28575</xdr:rowOff>
    </xdr:from>
    <xdr:to>
      <xdr:col>27</xdr:col>
      <xdr:colOff>161925</xdr:colOff>
      <xdr:row>275</xdr:row>
      <xdr:rowOff>104775</xdr:rowOff>
    </xdr:to>
    <xdr:pic>
      <xdr:nvPicPr>
        <xdr:cNvPr id="40349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3903345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300</xdr:row>
      <xdr:rowOff>28575</xdr:rowOff>
    </xdr:from>
    <xdr:to>
      <xdr:col>27</xdr:col>
      <xdr:colOff>161925</xdr:colOff>
      <xdr:row>323</xdr:row>
      <xdr:rowOff>104775</xdr:rowOff>
    </xdr:to>
    <xdr:pic>
      <xdr:nvPicPr>
        <xdr:cNvPr id="40350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4644390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348</xdr:row>
      <xdr:rowOff>28575</xdr:rowOff>
    </xdr:from>
    <xdr:to>
      <xdr:col>27</xdr:col>
      <xdr:colOff>161925</xdr:colOff>
      <xdr:row>371</xdr:row>
      <xdr:rowOff>104775</xdr:rowOff>
    </xdr:to>
    <xdr:pic>
      <xdr:nvPicPr>
        <xdr:cNvPr id="40351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5385435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396</xdr:row>
      <xdr:rowOff>28575</xdr:rowOff>
    </xdr:from>
    <xdr:to>
      <xdr:col>27</xdr:col>
      <xdr:colOff>161925</xdr:colOff>
      <xdr:row>419</xdr:row>
      <xdr:rowOff>104775</xdr:rowOff>
    </xdr:to>
    <xdr:pic>
      <xdr:nvPicPr>
        <xdr:cNvPr id="40352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6126480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444</xdr:row>
      <xdr:rowOff>28575</xdr:rowOff>
    </xdr:from>
    <xdr:to>
      <xdr:col>27</xdr:col>
      <xdr:colOff>161925</xdr:colOff>
      <xdr:row>467</xdr:row>
      <xdr:rowOff>104775</xdr:rowOff>
    </xdr:to>
    <xdr:pic>
      <xdr:nvPicPr>
        <xdr:cNvPr id="40353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6867525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492</xdr:row>
      <xdr:rowOff>28575</xdr:rowOff>
    </xdr:from>
    <xdr:to>
      <xdr:col>27</xdr:col>
      <xdr:colOff>161925</xdr:colOff>
      <xdr:row>515</xdr:row>
      <xdr:rowOff>104775</xdr:rowOff>
    </xdr:to>
    <xdr:pic>
      <xdr:nvPicPr>
        <xdr:cNvPr id="40354" name="Picture 4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76085700"/>
          <a:ext cx="28289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540</xdr:row>
      <xdr:rowOff>28575</xdr:rowOff>
    </xdr:from>
    <xdr:to>
      <xdr:col>27</xdr:col>
      <xdr:colOff>161925</xdr:colOff>
      <xdr:row>563</xdr:row>
      <xdr:rowOff>95250</xdr:rowOff>
    </xdr:to>
    <xdr:pic>
      <xdr:nvPicPr>
        <xdr:cNvPr id="13" name="Picture 5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83115150"/>
          <a:ext cx="2828925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</xdr:colOff>
      <xdr:row>12</xdr:row>
      <xdr:rowOff>28575</xdr:rowOff>
    </xdr:from>
    <xdr:to>
      <xdr:col>27</xdr:col>
      <xdr:colOff>161925</xdr:colOff>
      <xdr:row>35</xdr:row>
      <xdr:rowOff>95250</xdr:rowOff>
    </xdr:to>
    <xdr:pic>
      <xdr:nvPicPr>
        <xdr:cNvPr id="41619" name="Picture 5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1914525"/>
          <a:ext cx="282892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60</xdr:row>
      <xdr:rowOff>28575</xdr:rowOff>
    </xdr:from>
    <xdr:to>
      <xdr:col>27</xdr:col>
      <xdr:colOff>161925</xdr:colOff>
      <xdr:row>83</xdr:row>
      <xdr:rowOff>95250</xdr:rowOff>
    </xdr:to>
    <xdr:pic>
      <xdr:nvPicPr>
        <xdr:cNvPr id="41620" name="Picture 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9363075"/>
          <a:ext cx="2828925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444</xdr:row>
      <xdr:rowOff>28575</xdr:rowOff>
    </xdr:from>
    <xdr:to>
      <xdr:col>27</xdr:col>
      <xdr:colOff>161925</xdr:colOff>
      <xdr:row>467</xdr:row>
      <xdr:rowOff>104775</xdr:rowOff>
    </xdr:to>
    <xdr:pic>
      <xdr:nvPicPr>
        <xdr:cNvPr id="41621" name="Picture 9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68780025"/>
          <a:ext cx="28289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348</xdr:row>
      <xdr:rowOff>28575</xdr:rowOff>
    </xdr:from>
    <xdr:to>
      <xdr:col>27</xdr:col>
      <xdr:colOff>161925</xdr:colOff>
      <xdr:row>371</xdr:row>
      <xdr:rowOff>104775</xdr:rowOff>
    </xdr:to>
    <xdr:pic>
      <xdr:nvPicPr>
        <xdr:cNvPr id="41622" name="Picture 14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53921025"/>
          <a:ext cx="28289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204</xdr:row>
      <xdr:rowOff>28575</xdr:rowOff>
    </xdr:from>
    <xdr:to>
      <xdr:col>27</xdr:col>
      <xdr:colOff>161925</xdr:colOff>
      <xdr:row>227</xdr:row>
      <xdr:rowOff>114300</xdr:rowOff>
    </xdr:to>
    <xdr:pic>
      <xdr:nvPicPr>
        <xdr:cNvPr id="41623" name="Picture 17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31632525"/>
          <a:ext cx="282892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492</xdr:row>
      <xdr:rowOff>28575</xdr:rowOff>
    </xdr:from>
    <xdr:to>
      <xdr:col>27</xdr:col>
      <xdr:colOff>161925</xdr:colOff>
      <xdr:row>515</xdr:row>
      <xdr:rowOff>104775</xdr:rowOff>
    </xdr:to>
    <xdr:pic>
      <xdr:nvPicPr>
        <xdr:cNvPr id="41624" name="Picture 20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76209525"/>
          <a:ext cx="28289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47625</xdr:colOff>
      <xdr:row>240</xdr:row>
      <xdr:rowOff>0</xdr:rowOff>
    </xdr:from>
    <xdr:to>
      <xdr:col>13</xdr:col>
      <xdr:colOff>28575</xdr:colOff>
      <xdr:row>240</xdr:row>
      <xdr:rowOff>0</xdr:rowOff>
    </xdr:to>
    <xdr:pic>
      <xdr:nvPicPr>
        <xdr:cNvPr id="41625" name="Picture 23" descr="pistol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24025" y="37147500"/>
          <a:ext cx="1028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300</xdr:row>
      <xdr:rowOff>28575</xdr:rowOff>
    </xdr:from>
    <xdr:to>
      <xdr:col>27</xdr:col>
      <xdr:colOff>161925</xdr:colOff>
      <xdr:row>323</xdr:row>
      <xdr:rowOff>114300</xdr:rowOff>
    </xdr:to>
    <xdr:pic>
      <xdr:nvPicPr>
        <xdr:cNvPr id="41626" name="Picture 24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46491525"/>
          <a:ext cx="282892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156</xdr:row>
      <xdr:rowOff>28575</xdr:rowOff>
    </xdr:from>
    <xdr:to>
      <xdr:col>27</xdr:col>
      <xdr:colOff>161925</xdr:colOff>
      <xdr:row>179</xdr:row>
      <xdr:rowOff>114300</xdr:rowOff>
    </xdr:to>
    <xdr:pic>
      <xdr:nvPicPr>
        <xdr:cNvPr id="41627" name="Picture 27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24203025"/>
          <a:ext cx="282892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396</xdr:row>
      <xdr:rowOff>28575</xdr:rowOff>
    </xdr:from>
    <xdr:to>
      <xdr:col>27</xdr:col>
      <xdr:colOff>161925</xdr:colOff>
      <xdr:row>419</xdr:row>
      <xdr:rowOff>95250</xdr:rowOff>
    </xdr:to>
    <xdr:pic>
      <xdr:nvPicPr>
        <xdr:cNvPr id="41628" name="Picture 30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61350525"/>
          <a:ext cx="28289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108</xdr:row>
      <xdr:rowOff>28575</xdr:rowOff>
    </xdr:from>
    <xdr:to>
      <xdr:col>27</xdr:col>
      <xdr:colOff>161925</xdr:colOff>
      <xdr:row>131</xdr:row>
      <xdr:rowOff>104775</xdr:rowOff>
    </xdr:to>
    <xdr:pic>
      <xdr:nvPicPr>
        <xdr:cNvPr id="41629" name="Picture 31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16773525"/>
          <a:ext cx="28289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252</xdr:row>
      <xdr:rowOff>28575</xdr:rowOff>
    </xdr:from>
    <xdr:to>
      <xdr:col>27</xdr:col>
      <xdr:colOff>161925</xdr:colOff>
      <xdr:row>275</xdr:row>
      <xdr:rowOff>104775</xdr:rowOff>
    </xdr:to>
    <xdr:pic>
      <xdr:nvPicPr>
        <xdr:cNvPr id="41630" name="Picture 34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39062025"/>
          <a:ext cx="28289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492</xdr:row>
      <xdr:rowOff>28575</xdr:rowOff>
    </xdr:from>
    <xdr:to>
      <xdr:col>27</xdr:col>
      <xdr:colOff>171450</xdr:colOff>
      <xdr:row>515</xdr:row>
      <xdr:rowOff>104775</xdr:rowOff>
    </xdr:to>
    <xdr:pic>
      <xdr:nvPicPr>
        <xdr:cNvPr id="41631" name="Picture 38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76209525"/>
          <a:ext cx="28289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540</xdr:row>
      <xdr:rowOff>28575</xdr:rowOff>
    </xdr:from>
    <xdr:to>
      <xdr:col>27</xdr:col>
      <xdr:colOff>161925</xdr:colOff>
      <xdr:row>563</xdr:row>
      <xdr:rowOff>95250</xdr:rowOff>
    </xdr:to>
    <xdr:pic>
      <xdr:nvPicPr>
        <xdr:cNvPr id="41632" name="Picture 5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83639025"/>
          <a:ext cx="28289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9525</xdr:colOff>
      <xdr:row>8</xdr:row>
      <xdr:rowOff>47625</xdr:rowOff>
    </xdr:from>
    <xdr:to>
      <xdr:col>28</xdr:col>
      <xdr:colOff>133350</xdr:colOff>
      <xdr:row>13</xdr:row>
      <xdr:rowOff>19050</xdr:rowOff>
    </xdr:to>
    <xdr:pic>
      <xdr:nvPicPr>
        <xdr:cNvPr id="50104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1657350"/>
          <a:ext cx="666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152400</xdr:colOff>
      <xdr:row>62</xdr:row>
      <xdr:rowOff>47625</xdr:rowOff>
    </xdr:from>
    <xdr:to>
      <xdr:col>53</xdr:col>
      <xdr:colOff>47625</xdr:colOff>
      <xdr:row>67</xdr:row>
      <xdr:rowOff>57150</xdr:rowOff>
    </xdr:to>
    <xdr:pic>
      <xdr:nvPicPr>
        <xdr:cNvPr id="50105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39200" y="12306300"/>
          <a:ext cx="8001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62</xdr:row>
      <xdr:rowOff>47625</xdr:rowOff>
    </xdr:from>
    <xdr:to>
      <xdr:col>4</xdr:col>
      <xdr:colOff>152400</xdr:colOff>
      <xdr:row>66</xdr:row>
      <xdr:rowOff>190500</xdr:rowOff>
    </xdr:to>
    <xdr:pic>
      <xdr:nvPicPr>
        <xdr:cNvPr id="5010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12306300"/>
          <a:ext cx="7905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95250</xdr:colOff>
      <xdr:row>62</xdr:row>
      <xdr:rowOff>47625</xdr:rowOff>
    </xdr:from>
    <xdr:to>
      <xdr:col>28</xdr:col>
      <xdr:colOff>161925</xdr:colOff>
      <xdr:row>66</xdr:row>
      <xdr:rowOff>104775</xdr:rowOff>
    </xdr:to>
    <xdr:pic>
      <xdr:nvPicPr>
        <xdr:cNvPr id="5010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38650" y="12306300"/>
          <a:ext cx="790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142875</xdr:colOff>
      <xdr:row>26</xdr:row>
      <xdr:rowOff>38100</xdr:rowOff>
    </xdr:from>
    <xdr:to>
      <xdr:col>53</xdr:col>
      <xdr:colOff>28575</xdr:colOff>
      <xdr:row>30</xdr:row>
      <xdr:rowOff>95250</xdr:rowOff>
    </xdr:to>
    <xdr:pic>
      <xdr:nvPicPr>
        <xdr:cNvPr id="5010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29675" y="5172075"/>
          <a:ext cx="790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123825</xdr:colOff>
      <xdr:row>44</xdr:row>
      <xdr:rowOff>57150</xdr:rowOff>
    </xdr:from>
    <xdr:to>
      <xdr:col>29</xdr:col>
      <xdr:colOff>9525</xdr:colOff>
      <xdr:row>48</xdr:row>
      <xdr:rowOff>171450</xdr:rowOff>
    </xdr:to>
    <xdr:pic>
      <xdr:nvPicPr>
        <xdr:cNvPr id="5010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67225" y="8753475"/>
          <a:ext cx="790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73</xdr:col>
      <xdr:colOff>28575</xdr:colOff>
      <xdr:row>80</xdr:row>
      <xdr:rowOff>47625</xdr:rowOff>
    </xdr:from>
    <xdr:to>
      <xdr:col>77</xdr:col>
      <xdr:colOff>95250</xdr:colOff>
      <xdr:row>83</xdr:row>
      <xdr:rowOff>180975</xdr:rowOff>
    </xdr:to>
    <xdr:pic>
      <xdr:nvPicPr>
        <xdr:cNvPr id="5011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239750" y="15868650"/>
          <a:ext cx="7905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98</xdr:row>
      <xdr:rowOff>47625</xdr:rowOff>
    </xdr:from>
    <xdr:to>
      <xdr:col>4</xdr:col>
      <xdr:colOff>142875</xdr:colOff>
      <xdr:row>101</xdr:row>
      <xdr:rowOff>142875</xdr:rowOff>
    </xdr:to>
    <xdr:pic>
      <xdr:nvPicPr>
        <xdr:cNvPr id="5011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19469100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133350</xdr:colOff>
      <xdr:row>98</xdr:row>
      <xdr:rowOff>38100</xdr:rowOff>
    </xdr:from>
    <xdr:to>
      <xdr:col>52</xdr:col>
      <xdr:colOff>161925</xdr:colOff>
      <xdr:row>101</xdr:row>
      <xdr:rowOff>133350</xdr:rowOff>
    </xdr:to>
    <xdr:pic>
      <xdr:nvPicPr>
        <xdr:cNvPr id="50112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9459575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152400</xdr:colOff>
      <xdr:row>80</xdr:row>
      <xdr:rowOff>47625</xdr:rowOff>
    </xdr:from>
    <xdr:to>
      <xdr:col>53</xdr:col>
      <xdr:colOff>0</xdr:colOff>
      <xdr:row>83</xdr:row>
      <xdr:rowOff>152400</xdr:rowOff>
    </xdr:to>
    <xdr:pic>
      <xdr:nvPicPr>
        <xdr:cNvPr id="5011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39200" y="158686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80</xdr:row>
      <xdr:rowOff>38100</xdr:rowOff>
    </xdr:from>
    <xdr:to>
      <xdr:col>4</xdr:col>
      <xdr:colOff>133350</xdr:colOff>
      <xdr:row>83</xdr:row>
      <xdr:rowOff>142875</xdr:rowOff>
    </xdr:to>
    <xdr:pic>
      <xdr:nvPicPr>
        <xdr:cNvPr id="50114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158591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73</xdr:col>
      <xdr:colOff>38100</xdr:colOff>
      <xdr:row>62</xdr:row>
      <xdr:rowOff>47625</xdr:rowOff>
    </xdr:from>
    <xdr:to>
      <xdr:col>77</xdr:col>
      <xdr:colOff>66675</xdr:colOff>
      <xdr:row>66</xdr:row>
      <xdr:rowOff>38100</xdr:rowOff>
    </xdr:to>
    <xdr:pic>
      <xdr:nvPicPr>
        <xdr:cNvPr id="50115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249275" y="12306300"/>
          <a:ext cx="7524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44</xdr:row>
      <xdr:rowOff>95250</xdr:rowOff>
    </xdr:from>
    <xdr:to>
      <xdr:col>5</xdr:col>
      <xdr:colOff>0</xdr:colOff>
      <xdr:row>48</xdr:row>
      <xdr:rowOff>142875</xdr:rowOff>
    </xdr:to>
    <xdr:pic>
      <xdr:nvPicPr>
        <xdr:cNvPr id="5011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8791575"/>
          <a:ext cx="7524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73</xdr:col>
      <xdr:colOff>19050</xdr:colOff>
      <xdr:row>26</xdr:row>
      <xdr:rowOff>47625</xdr:rowOff>
    </xdr:from>
    <xdr:to>
      <xdr:col>77</xdr:col>
      <xdr:colOff>66675</xdr:colOff>
      <xdr:row>30</xdr:row>
      <xdr:rowOff>47625</xdr:rowOff>
    </xdr:to>
    <xdr:pic>
      <xdr:nvPicPr>
        <xdr:cNvPr id="50117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230225" y="5181600"/>
          <a:ext cx="7715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133350</xdr:colOff>
      <xdr:row>44</xdr:row>
      <xdr:rowOff>47625</xdr:rowOff>
    </xdr:from>
    <xdr:to>
      <xdr:col>53</xdr:col>
      <xdr:colOff>0</xdr:colOff>
      <xdr:row>48</xdr:row>
      <xdr:rowOff>104775</xdr:rowOff>
    </xdr:to>
    <xdr:pic>
      <xdr:nvPicPr>
        <xdr:cNvPr id="50118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20150" y="8743950"/>
          <a:ext cx="771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152400</xdr:colOff>
      <xdr:row>26</xdr:row>
      <xdr:rowOff>38100</xdr:rowOff>
    </xdr:from>
    <xdr:to>
      <xdr:col>29</xdr:col>
      <xdr:colOff>19050</xdr:colOff>
      <xdr:row>30</xdr:row>
      <xdr:rowOff>38100</xdr:rowOff>
    </xdr:to>
    <xdr:pic>
      <xdr:nvPicPr>
        <xdr:cNvPr id="5011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95800" y="5172075"/>
          <a:ext cx="7715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26</xdr:row>
      <xdr:rowOff>38100</xdr:rowOff>
    </xdr:from>
    <xdr:to>
      <xdr:col>5</xdr:col>
      <xdr:colOff>19050</xdr:colOff>
      <xdr:row>30</xdr:row>
      <xdr:rowOff>38100</xdr:rowOff>
    </xdr:to>
    <xdr:pic>
      <xdr:nvPicPr>
        <xdr:cNvPr id="50120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5172075"/>
          <a:ext cx="7715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73</xdr:col>
      <xdr:colOff>28575</xdr:colOff>
      <xdr:row>8</xdr:row>
      <xdr:rowOff>19050</xdr:rowOff>
    </xdr:from>
    <xdr:to>
      <xdr:col>77</xdr:col>
      <xdr:colOff>19050</xdr:colOff>
      <xdr:row>13</xdr:row>
      <xdr:rowOff>114300</xdr:rowOff>
    </xdr:to>
    <xdr:pic>
      <xdr:nvPicPr>
        <xdr:cNvPr id="50121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239750" y="1628775"/>
          <a:ext cx="714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73</xdr:col>
      <xdr:colOff>28575</xdr:colOff>
      <xdr:row>44</xdr:row>
      <xdr:rowOff>57150</xdr:rowOff>
    </xdr:from>
    <xdr:to>
      <xdr:col>77</xdr:col>
      <xdr:colOff>76200</xdr:colOff>
      <xdr:row>48</xdr:row>
      <xdr:rowOff>180975</xdr:rowOff>
    </xdr:to>
    <xdr:pic>
      <xdr:nvPicPr>
        <xdr:cNvPr id="50122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239750" y="8753475"/>
          <a:ext cx="77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104775</xdr:colOff>
      <xdr:row>80</xdr:row>
      <xdr:rowOff>57150</xdr:rowOff>
    </xdr:from>
    <xdr:to>
      <xdr:col>28</xdr:col>
      <xdr:colOff>152400</xdr:colOff>
      <xdr:row>83</xdr:row>
      <xdr:rowOff>190500</xdr:rowOff>
    </xdr:to>
    <xdr:pic>
      <xdr:nvPicPr>
        <xdr:cNvPr id="50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48175" y="15878175"/>
          <a:ext cx="77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28575</xdr:colOff>
      <xdr:row>14</xdr:row>
      <xdr:rowOff>114300</xdr:rowOff>
    </xdr:from>
    <xdr:to>
      <xdr:col>23</xdr:col>
      <xdr:colOff>123825</xdr:colOff>
      <xdr:row>17</xdr:row>
      <xdr:rowOff>19050</xdr:rowOff>
    </xdr:to>
    <xdr:pic>
      <xdr:nvPicPr>
        <xdr:cNvPr id="50124" name="Picture 105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48075" y="2857500"/>
          <a:ext cx="638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28575</xdr:colOff>
      <xdr:row>14</xdr:row>
      <xdr:rowOff>104775</xdr:rowOff>
    </xdr:from>
    <xdr:to>
      <xdr:col>47</xdr:col>
      <xdr:colOff>123825</xdr:colOff>
      <xdr:row>17</xdr:row>
      <xdr:rowOff>9525</xdr:rowOff>
    </xdr:to>
    <xdr:pic>
      <xdr:nvPicPr>
        <xdr:cNvPr id="50125" name="Picture 117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91475" y="2847975"/>
          <a:ext cx="638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28575</xdr:colOff>
      <xdr:row>32</xdr:row>
      <xdr:rowOff>104775</xdr:rowOff>
    </xdr:from>
    <xdr:to>
      <xdr:col>23</xdr:col>
      <xdr:colOff>123825</xdr:colOff>
      <xdr:row>34</xdr:row>
      <xdr:rowOff>180975</xdr:rowOff>
    </xdr:to>
    <xdr:pic>
      <xdr:nvPicPr>
        <xdr:cNvPr id="50126" name="Picture 119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48075" y="637222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28575</xdr:colOff>
      <xdr:row>32</xdr:row>
      <xdr:rowOff>104775</xdr:rowOff>
    </xdr:from>
    <xdr:to>
      <xdr:col>47</xdr:col>
      <xdr:colOff>123825</xdr:colOff>
      <xdr:row>34</xdr:row>
      <xdr:rowOff>180975</xdr:rowOff>
    </xdr:to>
    <xdr:pic>
      <xdr:nvPicPr>
        <xdr:cNvPr id="50127" name="Picture 120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91475" y="637222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28575</xdr:colOff>
      <xdr:row>50</xdr:row>
      <xdr:rowOff>104775</xdr:rowOff>
    </xdr:from>
    <xdr:to>
      <xdr:col>23</xdr:col>
      <xdr:colOff>123825</xdr:colOff>
      <xdr:row>52</xdr:row>
      <xdr:rowOff>180975</xdr:rowOff>
    </xdr:to>
    <xdr:pic>
      <xdr:nvPicPr>
        <xdr:cNvPr id="50128" name="Picture 121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48075" y="993457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28575</xdr:colOff>
      <xdr:row>50</xdr:row>
      <xdr:rowOff>104775</xdr:rowOff>
    </xdr:from>
    <xdr:to>
      <xdr:col>47</xdr:col>
      <xdr:colOff>123825</xdr:colOff>
      <xdr:row>52</xdr:row>
      <xdr:rowOff>180975</xdr:rowOff>
    </xdr:to>
    <xdr:pic>
      <xdr:nvPicPr>
        <xdr:cNvPr id="50129" name="Picture 122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91475" y="993457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28575</xdr:colOff>
      <xdr:row>68</xdr:row>
      <xdr:rowOff>104775</xdr:rowOff>
    </xdr:from>
    <xdr:to>
      <xdr:col>23</xdr:col>
      <xdr:colOff>123825</xdr:colOff>
      <xdr:row>70</xdr:row>
      <xdr:rowOff>171450</xdr:rowOff>
    </xdr:to>
    <xdr:pic>
      <xdr:nvPicPr>
        <xdr:cNvPr id="50130" name="Picture 123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48075" y="1349692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28575</xdr:colOff>
      <xdr:row>68</xdr:row>
      <xdr:rowOff>104775</xdr:rowOff>
    </xdr:from>
    <xdr:to>
      <xdr:col>47</xdr:col>
      <xdr:colOff>123825</xdr:colOff>
      <xdr:row>70</xdr:row>
      <xdr:rowOff>171450</xdr:rowOff>
    </xdr:to>
    <xdr:pic>
      <xdr:nvPicPr>
        <xdr:cNvPr id="50131" name="Picture 124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91475" y="1349692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28575</xdr:colOff>
      <xdr:row>86</xdr:row>
      <xdr:rowOff>104775</xdr:rowOff>
    </xdr:from>
    <xdr:to>
      <xdr:col>23</xdr:col>
      <xdr:colOff>123825</xdr:colOff>
      <xdr:row>88</xdr:row>
      <xdr:rowOff>171450</xdr:rowOff>
    </xdr:to>
    <xdr:pic>
      <xdr:nvPicPr>
        <xdr:cNvPr id="50132" name="Picture 125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48075" y="1713547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28575</xdr:colOff>
      <xdr:row>86</xdr:row>
      <xdr:rowOff>104775</xdr:rowOff>
    </xdr:from>
    <xdr:to>
      <xdr:col>47</xdr:col>
      <xdr:colOff>123825</xdr:colOff>
      <xdr:row>88</xdr:row>
      <xdr:rowOff>171450</xdr:rowOff>
    </xdr:to>
    <xdr:pic>
      <xdr:nvPicPr>
        <xdr:cNvPr id="50133" name="Picture 126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91475" y="1713547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28575</xdr:colOff>
      <xdr:row>104</xdr:row>
      <xdr:rowOff>104775</xdr:rowOff>
    </xdr:from>
    <xdr:to>
      <xdr:col>23</xdr:col>
      <xdr:colOff>123825</xdr:colOff>
      <xdr:row>106</xdr:row>
      <xdr:rowOff>180975</xdr:rowOff>
    </xdr:to>
    <xdr:pic>
      <xdr:nvPicPr>
        <xdr:cNvPr id="50134" name="Picture 127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48075" y="2073592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28575</xdr:colOff>
      <xdr:row>104</xdr:row>
      <xdr:rowOff>104775</xdr:rowOff>
    </xdr:from>
    <xdr:to>
      <xdr:col>47</xdr:col>
      <xdr:colOff>123825</xdr:colOff>
      <xdr:row>106</xdr:row>
      <xdr:rowOff>180975</xdr:rowOff>
    </xdr:to>
    <xdr:pic>
      <xdr:nvPicPr>
        <xdr:cNvPr id="50135" name="Picture 128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91475" y="2073592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68</xdr:col>
      <xdr:colOff>28575</xdr:colOff>
      <xdr:row>14</xdr:row>
      <xdr:rowOff>114300</xdr:rowOff>
    </xdr:from>
    <xdr:to>
      <xdr:col>71</xdr:col>
      <xdr:colOff>123825</xdr:colOff>
      <xdr:row>17</xdr:row>
      <xdr:rowOff>19050</xdr:rowOff>
    </xdr:to>
    <xdr:pic>
      <xdr:nvPicPr>
        <xdr:cNvPr id="50136" name="Picture 129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34875" y="2857500"/>
          <a:ext cx="638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28575</xdr:colOff>
      <xdr:row>14</xdr:row>
      <xdr:rowOff>104775</xdr:rowOff>
    </xdr:from>
    <xdr:to>
      <xdr:col>95</xdr:col>
      <xdr:colOff>123825</xdr:colOff>
      <xdr:row>17</xdr:row>
      <xdr:rowOff>9525</xdr:rowOff>
    </xdr:to>
    <xdr:pic>
      <xdr:nvPicPr>
        <xdr:cNvPr id="50137" name="Picture 130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678275" y="2847975"/>
          <a:ext cx="638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68</xdr:col>
      <xdr:colOff>28575</xdr:colOff>
      <xdr:row>32</xdr:row>
      <xdr:rowOff>114300</xdr:rowOff>
    </xdr:from>
    <xdr:to>
      <xdr:col>71</xdr:col>
      <xdr:colOff>123825</xdr:colOff>
      <xdr:row>34</xdr:row>
      <xdr:rowOff>190500</xdr:rowOff>
    </xdr:to>
    <xdr:pic>
      <xdr:nvPicPr>
        <xdr:cNvPr id="50138" name="Picture 131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34875" y="6381750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28575</xdr:colOff>
      <xdr:row>32</xdr:row>
      <xdr:rowOff>104775</xdr:rowOff>
    </xdr:from>
    <xdr:to>
      <xdr:col>95</xdr:col>
      <xdr:colOff>123825</xdr:colOff>
      <xdr:row>34</xdr:row>
      <xdr:rowOff>180975</xdr:rowOff>
    </xdr:to>
    <xdr:pic>
      <xdr:nvPicPr>
        <xdr:cNvPr id="50139" name="Picture 132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678275" y="637222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68</xdr:col>
      <xdr:colOff>28575</xdr:colOff>
      <xdr:row>50</xdr:row>
      <xdr:rowOff>114300</xdr:rowOff>
    </xdr:from>
    <xdr:to>
      <xdr:col>71</xdr:col>
      <xdr:colOff>123825</xdr:colOff>
      <xdr:row>52</xdr:row>
      <xdr:rowOff>190500</xdr:rowOff>
    </xdr:to>
    <xdr:pic>
      <xdr:nvPicPr>
        <xdr:cNvPr id="50140" name="Picture 133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34875" y="9944100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28575</xdr:colOff>
      <xdr:row>50</xdr:row>
      <xdr:rowOff>104775</xdr:rowOff>
    </xdr:from>
    <xdr:to>
      <xdr:col>95</xdr:col>
      <xdr:colOff>123825</xdr:colOff>
      <xdr:row>52</xdr:row>
      <xdr:rowOff>180975</xdr:rowOff>
    </xdr:to>
    <xdr:pic>
      <xdr:nvPicPr>
        <xdr:cNvPr id="50141" name="Picture 134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678275" y="993457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68</xdr:col>
      <xdr:colOff>28575</xdr:colOff>
      <xdr:row>68</xdr:row>
      <xdr:rowOff>114300</xdr:rowOff>
    </xdr:from>
    <xdr:to>
      <xdr:col>71</xdr:col>
      <xdr:colOff>123825</xdr:colOff>
      <xdr:row>70</xdr:row>
      <xdr:rowOff>180975</xdr:rowOff>
    </xdr:to>
    <xdr:pic>
      <xdr:nvPicPr>
        <xdr:cNvPr id="50142" name="Picture 135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34875" y="13506450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28575</xdr:colOff>
      <xdr:row>68</xdr:row>
      <xdr:rowOff>104775</xdr:rowOff>
    </xdr:from>
    <xdr:to>
      <xdr:col>95</xdr:col>
      <xdr:colOff>123825</xdr:colOff>
      <xdr:row>70</xdr:row>
      <xdr:rowOff>171450</xdr:rowOff>
    </xdr:to>
    <xdr:pic>
      <xdr:nvPicPr>
        <xdr:cNvPr id="50143" name="Picture 136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678275" y="1349692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68</xdr:col>
      <xdr:colOff>28575</xdr:colOff>
      <xdr:row>86</xdr:row>
      <xdr:rowOff>114300</xdr:rowOff>
    </xdr:from>
    <xdr:to>
      <xdr:col>71</xdr:col>
      <xdr:colOff>123825</xdr:colOff>
      <xdr:row>88</xdr:row>
      <xdr:rowOff>180975</xdr:rowOff>
    </xdr:to>
    <xdr:pic>
      <xdr:nvPicPr>
        <xdr:cNvPr id="50144" name="Picture 137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34875" y="17145000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28575</xdr:colOff>
      <xdr:row>86</xdr:row>
      <xdr:rowOff>104775</xdr:rowOff>
    </xdr:from>
    <xdr:to>
      <xdr:col>95</xdr:col>
      <xdr:colOff>123825</xdr:colOff>
      <xdr:row>88</xdr:row>
      <xdr:rowOff>171450</xdr:rowOff>
    </xdr:to>
    <xdr:pic>
      <xdr:nvPicPr>
        <xdr:cNvPr id="50145" name="Picture 138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678275" y="1713547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68</xdr:col>
      <xdr:colOff>28575</xdr:colOff>
      <xdr:row>104</xdr:row>
      <xdr:rowOff>114300</xdr:rowOff>
    </xdr:from>
    <xdr:to>
      <xdr:col>71</xdr:col>
      <xdr:colOff>123825</xdr:colOff>
      <xdr:row>106</xdr:row>
      <xdr:rowOff>190500</xdr:rowOff>
    </xdr:to>
    <xdr:pic>
      <xdr:nvPicPr>
        <xdr:cNvPr id="50146" name="Picture 139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34875" y="20745450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28575</xdr:colOff>
      <xdr:row>104</xdr:row>
      <xdr:rowOff>104775</xdr:rowOff>
    </xdr:from>
    <xdr:to>
      <xdr:col>95</xdr:col>
      <xdr:colOff>123825</xdr:colOff>
      <xdr:row>106</xdr:row>
      <xdr:rowOff>180975</xdr:rowOff>
    </xdr:to>
    <xdr:pic>
      <xdr:nvPicPr>
        <xdr:cNvPr id="50147" name="Picture 140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678275" y="2073592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68</xdr:col>
      <xdr:colOff>28575</xdr:colOff>
      <xdr:row>86</xdr:row>
      <xdr:rowOff>104775</xdr:rowOff>
    </xdr:from>
    <xdr:to>
      <xdr:col>71</xdr:col>
      <xdr:colOff>123825</xdr:colOff>
      <xdr:row>88</xdr:row>
      <xdr:rowOff>171450</xdr:rowOff>
    </xdr:to>
    <xdr:pic>
      <xdr:nvPicPr>
        <xdr:cNvPr id="50148" name="Picture 141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34875" y="1713547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28575</xdr:colOff>
      <xdr:row>86</xdr:row>
      <xdr:rowOff>104775</xdr:rowOff>
    </xdr:from>
    <xdr:to>
      <xdr:col>95</xdr:col>
      <xdr:colOff>123825</xdr:colOff>
      <xdr:row>88</xdr:row>
      <xdr:rowOff>171450</xdr:rowOff>
    </xdr:to>
    <xdr:pic>
      <xdr:nvPicPr>
        <xdr:cNvPr id="50149" name="Picture 142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678275" y="1713547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68</xdr:col>
      <xdr:colOff>28575</xdr:colOff>
      <xdr:row>104</xdr:row>
      <xdr:rowOff>104775</xdr:rowOff>
    </xdr:from>
    <xdr:to>
      <xdr:col>71</xdr:col>
      <xdr:colOff>123825</xdr:colOff>
      <xdr:row>106</xdr:row>
      <xdr:rowOff>180975</xdr:rowOff>
    </xdr:to>
    <xdr:pic>
      <xdr:nvPicPr>
        <xdr:cNvPr id="50150" name="Picture 143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34875" y="2073592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28575</xdr:colOff>
      <xdr:row>104</xdr:row>
      <xdr:rowOff>104775</xdr:rowOff>
    </xdr:from>
    <xdr:to>
      <xdr:col>95</xdr:col>
      <xdr:colOff>123825</xdr:colOff>
      <xdr:row>106</xdr:row>
      <xdr:rowOff>180975</xdr:rowOff>
    </xdr:to>
    <xdr:pic>
      <xdr:nvPicPr>
        <xdr:cNvPr id="50151" name="Picture 144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678275" y="2073592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68</xdr:col>
      <xdr:colOff>28575</xdr:colOff>
      <xdr:row>68</xdr:row>
      <xdr:rowOff>104775</xdr:rowOff>
    </xdr:from>
    <xdr:to>
      <xdr:col>71</xdr:col>
      <xdr:colOff>123825</xdr:colOff>
      <xdr:row>70</xdr:row>
      <xdr:rowOff>171450</xdr:rowOff>
    </xdr:to>
    <xdr:pic>
      <xdr:nvPicPr>
        <xdr:cNvPr id="50152" name="Picture 145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34875" y="1349692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92</xdr:col>
      <xdr:colOff>28575</xdr:colOff>
      <xdr:row>68</xdr:row>
      <xdr:rowOff>104775</xdr:rowOff>
    </xdr:from>
    <xdr:to>
      <xdr:col>95</xdr:col>
      <xdr:colOff>123825</xdr:colOff>
      <xdr:row>70</xdr:row>
      <xdr:rowOff>171450</xdr:rowOff>
    </xdr:to>
    <xdr:pic>
      <xdr:nvPicPr>
        <xdr:cNvPr id="50153" name="Picture 146" descr="Alien-CMCbad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678275" y="1349692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49</xdr:col>
      <xdr:colOff>57150</xdr:colOff>
      <xdr:row>8</xdr:row>
      <xdr:rowOff>19050</xdr:rowOff>
    </xdr:from>
    <xdr:to>
      <xdr:col>52</xdr:col>
      <xdr:colOff>38100</xdr:colOff>
      <xdr:row>13</xdr:row>
      <xdr:rowOff>9525</xdr:rowOff>
    </xdr:to>
    <xdr:pic>
      <xdr:nvPicPr>
        <xdr:cNvPr id="50154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924925" y="1628775"/>
          <a:ext cx="523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</xdr:row>
      <xdr:rowOff>66675</xdr:rowOff>
    </xdr:from>
    <xdr:to>
      <xdr:col>5</xdr:col>
      <xdr:colOff>152400</xdr:colOff>
      <xdr:row>13</xdr:row>
      <xdr:rowOff>9525</xdr:rowOff>
    </xdr:to>
    <xdr:pic>
      <xdr:nvPicPr>
        <xdr:cNvPr id="50155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" y="1676400"/>
          <a:ext cx="10191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0</xdr:row>
      <xdr:rowOff>19050</xdr:rowOff>
    </xdr:from>
    <xdr:to>
      <xdr:col>33</xdr:col>
      <xdr:colOff>152400</xdr:colOff>
      <xdr:row>17</xdr:row>
      <xdr:rowOff>114300</xdr:rowOff>
    </xdr:to>
    <xdr:pic>
      <xdr:nvPicPr>
        <xdr:cNvPr id="10909" name="Picture 10" descr="a_ali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95600" y="19050"/>
          <a:ext cx="3457575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47625</xdr:colOff>
      <xdr:row>0</xdr:row>
      <xdr:rowOff>19050</xdr:rowOff>
    </xdr:from>
    <xdr:to>
      <xdr:col>50</xdr:col>
      <xdr:colOff>133350</xdr:colOff>
      <xdr:row>17</xdr:row>
      <xdr:rowOff>28575</xdr:rowOff>
    </xdr:to>
    <xdr:pic>
      <xdr:nvPicPr>
        <xdr:cNvPr id="10910" name="Picture 11" descr="a_ali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8900" y="19050"/>
          <a:ext cx="313372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50</xdr:col>
      <xdr:colOff>171450</xdr:colOff>
      <xdr:row>0</xdr:row>
      <xdr:rowOff>19050</xdr:rowOff>
    </xdr:from>
    <xdr:to>
      <xdr:col>68</xdr:col>
      <xdr:colOff>85725</xdr:colOff>
      <xdr:row>17</xdr:row>
      <xdr:rowOff>28575</xdr:rowOff>
    </xdr:to>
    <xdr:pic>
      <xdr:nvPicPr>
        <xdr:cNvPr id="10911" name="Picture 12" descr="a_ali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10725" y="19050"/>
          <a:ext cx="313372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47625</xdr:colOff>
      <xdr:row>17</xdr:row>
      <xdr:rowOff>0</xdr:rowOff>
    </xdr:from>
    <xdr:to>
      <xdr:col>50</xdr:col>
      <xdr:colOff>133350</xdr:colOff>
      <xdr:row>36</xdr:row>
      <xdr:rowOff>0</xdr:rowOff>
    </xdr:to>
    <xdr:pic>
      <xdr:nvPicPr>
        <xdr:cNvPr id="10912" name="Picture 13" descr="a_ali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8900" y="2657475"/>
          <a:ext cx="313372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50</xdr:col>
      <xdr:colOff>171450</xdr:colOff>
      <xdr:row>17</xdr:row>
      <xdr:rowOff>0</xdr:rowOff>
    </xdr:from>
    <xdr:to>
      <xdr:col>68</xdr:col>
      <xdr:colOff>85725</xdr:colOff>
      <xdr:row>36</xdr:row>
      <xdr:rowOff>0</xdr:rowOff>
    </xdr:to>
    <xdr:pic>
      <xdr:nvPicPr>
        <xdr:cNvPr id="10913" name="Picture 14" descr="a_ali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10725" y="2657475"/>
          <a:ext cx="313372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47625</xdr:colOff>
      <xdr:row>35</xdr:row>
      <xdr:rowOff>38100</xdr:rowOff>
    </xdr:from>
    <xdr:to>
      <xdr:col>50</xdr:col>
      <xdr:colOff>133350</xdr:colOff>
      <xdr:row>56</xdr:row>
      <xdr:rowOff>38100</xdr:rowOff>
    </xdr:to>
    <xdr:pic>
      <xdr:nvPicPr>
        <xdr:cNvPr id="10914" name="Picture 15" descr="a_ali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8900" y="5286375"/>
          <a:ext cx="313372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50</xdr:col>
      <xdr:colOff>171450</xdr:colOff>
      <xdr:row>35</xdr:row>
      <xdr:rowOff>38100</xdr:rowOff>
    </xdr:from>
    <xdr:to>
      <xdr:col>68</xdr:col>
      <xdr:colOff>85725</xdr:colOff>
      <xdr:row>56</xdr:row>
      <xdr:rowOff>38100</xdr:rowOff>
    </xdr:to>
    <xdr:pic>
      <xdr:nvPicPr>
        <xdr:cNvPr id="10915" name="Picture 16" descr="a_ali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10725" y="5286375"/>
          <a:ext cx="313372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</xdr:colOff>
      <xdr:row>12</xdr:row>
      <xdr:rowOff>28575</xdr:rowOff>
    </xdr:from>
    <xdr:to>
      <xdr:col>27</xdr:col>
      <xdr:colOff>161925</xdr:colOff>
      <xdr:row>35</xdr:row>
      <xdr:rowOff>95250</xdr:rowOff>
    </xdr:to>
    <xdr:pic>
      <xdr:nvPicPr>
        <xdr:cNvPr id="53480" name="Picture 4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7050" y="1924050"/>
          <a:ext cx="2828925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</xdr:row>
      <xdr:rowOff>0</xdr:rowOff>
    </xdr:from>
    <xdr:to>
      <xdr:col>9</xdr:col>
      <xdr:colOff>9525</xdr:colOff>
      <xdr:row>48</xdr:row>
      <xdr:rowOff>0</xdr:rowOff>
    </xdr:to>
    <xdr:pic>
      <xdr:nvPicPr>
        <xdr:cNvPr id="53481" name="Picture 6" descr="puls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" y="7439025"/>
          <a:ext cx="1905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57150</xdr:colOff>
      <xdr:row>1</xdr:row>
      <xdr:rowOff>0</xdr:rowOff>
    </xdr:from>
    <xdr:to>
      <xdr:col>28</xdr:col>
      <xdr:colOff>152400</xdr:colOff>
      <xdr:row>1</xdr:row>
      <xdr:rowOff>152400</xdr:rowOff>
    </xdr:to>
    <xdr:sp macro="" textlink="">
      <xdr:nvSpPr>
        <xdr:cNvPr id="53482" name="Rectangle 21"/>
        <xdr:cNvSpPr>
          <a:spLocks noChangeArrowheads="1"/>
        </xdr:cNvSpPr>
      </xdr:nvSpPr>
      <xdr:spPr bwMode="auto">
        <a:xfrm>
          <a:off x="4114800" y="171450"/>
          <a:ext cx="198120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209550</xdr:colOff>
      <xdr:row>86</xdr:row>
      <xdr:rowOff>47625</xdr:rowOff>
    </xdr:from>
    <xdr:to>
      <xdr:col>19</xdr:col>
      <xdr:colOff>190500</xdr:colOff>
      <xdr:row>98</xdr:row>
      <xdr:rowOff>38100</xdr:rowOff>
    </xdr:to>
    <xdr:pic>
      <xdr:nvPicPr>
        <xdr:cNvPr id="54552" name="Picture 226" descr="back_grat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13068300"/>
          <a:ext cx="10287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123825</xdr:colOff>
      <xdr:row>50</xdr:row>
      <xdr:rowOff>123825</xdr:rowOff>
    </xdr:from>
    <xdr:to>
      <xdr:col>9</xdr:col>
      <xdr:colOff>66675</xdr:colOff>
      <xdr:row>54</xdr:row>
      <xdr:rowOff>142875</xdr:rowOff>
    </xdr:to>
    <xdr:grpSp>
      <xdr:nvGrpSpPr>
        <xdr:cNvPr id="54554" name="Group 165"/>
        <xdr:cNvGrpSpPr>
          <a:grpSpLocks/>
        </xdr:cNvGrpSpPr>
      </xdr:nvGrpSpPr>
      <xdr:grpSpPr bwMode="auto">
        <a:xfrm>
          <a:off x="962025" y="7877175"/>
          <a:ext cx="990600" cy="590550"/>
          <a:chOff x="962025" y="15163799"/>
          <a:chExt cx="990600" cy="594080"/>
        </a:xfrm>
      </xdr:grpSpPr>
      <xdr:pic>
        <xdr:nvPicPr>
          <xdr:cNvPr id="54746" name="Picture 90" descr="back_grate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 flipV="1">
            <a:off x="962025" y="15192374"/>
            <a:ext cx="990600" cy="5655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47" name="Picture 62" descr="pistol.jpg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1085850" y="15163799"/>
            <a:ext cx="791514" cy="561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33</xdr:col>
      <xdr:colOff>19050</xdr:colOff>
      <xdr:row>59</xdr:row>
      <xdr:rowOff>9525</xdr:rowOff>
    </xdr:from>
    <xdr:to>
      <xdr:col>37</xdr:col>
      <xdr:colOff>123825</xdr:colOff>
      <xdr:row>63</xdr:row>
      <xdr:rowOff>0</xdr:rowOff>
    </xdr:to>
    <xdr:grpSp>
      <xdr:nvGrpSpPr>
        <xdr:cNvPr id="54555" name="Group 166"/>
        <xdr:cNvGrpSpPr>
          <a:grpSpLocks/>
        </xdr:cNvGrpSpPr>
      </xdr:nvGrpSpPr>
      <xdr:grpSpPr bwMode="auto">
        <a:xfrm>
          <a:off x="6934200" y="9077325"/>
          <a:ext cx="942975" cy="571500"/>
          <a:chOff x="6934199" y="16341368"/>
          <a:chExt cx="942975" cy="575032"/>
        </a:xfrm>
      </xdr:grpSpPr>
      <xdr:pic>
        <xdr:nvPicPr>
          <xdr:cNvPr id="54744" name="Picture 94" descr="back_grate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 flipV="1">
            <a:off x="6934199" y="16341368"/>
            <a:ext cx="942975" cy="5655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45" name="Picture 65" descr="m1911.jpg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6981825" y="16354425"/>
            <a:ext cx="800100" cy="561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152400</xdr:colOff>
      <xdr:row>125</xdr:row>
      <xdr:rowOff>28575</xdr:rowOff>
    </xdr:from>
    <xdr:to>
      <xdr:col>27</xdr:col>
      <xdr:colOff>190500</xdr:colOff>
      <xdr:row>131</xdr:row>
      <xdr:rowOff>152400</xdr:rowOff>
    </xdr:to>
    <xdr:grpSp>
      <xdr:nvGrpSpPr>
        <xdr:cNvPr id="54556" name="Group 141"/>
        <xdr:cNvGrpSpPr>
          <a:grpSpLocks/>
        </xdr:cNvGrpSpPr>
      </xdr:nvGrpSpPr>
      <xdr:grpSpPr bwMode="auto">
        <a:xfrm>
          <a:off x="4343400" y="18764250"/>
          <a:ext cx="1504950" cy="1104900"/>
          <a:chOff x="7277100" y="25942361"/>
          <a:chExt cx="1504950" cy="1099113"/>
        </a:xfrm>
      </xdr:grpSpPr>
      <xdr:pic>
        <xdr:nvPicPr>
          <xdr:cNvPr id="54742" name="Picture 142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277100" y="25942361"/>
            <a:ext cx="1504950" cy="10991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43" name="Picture 54" descr="m240_incin.jpg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 contrast="-10000"/>
          </a:blip>
          <a:srcRect/>
          <a:stretch>
            <a:fillRect/>
          </a:stretch>
        </xdr:blipFill>
        <xdr:spPr bwMode="auto">
          <a:xfrm>
            <a:off x="7282143" y="26022300"/>
            <a:ext cx="1490382" cy="1000125"/>
          </a:xfrm>
          <a:prstGeom prst="rect">
            <a:avLst/>
          </a:prstGeom>
          <a:solidFill>
            <a:srgbClr val="FFFFFF">
              <a:alpha val="0"/>
            </a:srgbClr>
          </a:solidFill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6</xdr:col>
      <xdr:colOff>152400</xdr:colOff>
      <xdr:row>125</xdr:row>
      <xdr:rowOff>28575</xdr:rowOff>
    </xdr:from>
    <xdr:to>
      <xdr:col>13</xdr:col>
      <xdr:colOff>190500</xdr:colOff>
      <xdr:row>131</xdr:row>
      <xdr:rowOff>152400</xdr:rowOff>
    </xdr:to>
    <xdr:grpSp>
      <xdr:nvGrpSpPr>
        <xdr:cNvPr id="54557" name="Group 144"/>
        <xdr:cNvGrpSpPr>
          <a:grpSpLocks/>
        </xdr:cNvGrpSpPr>
      </xdr:nvGrpSpPr>
      <xdr:grpSpPr bwMode="auto">
        <a:xfrm>
          <a:off x="1409700" y="18764250"/>
          <a:ext cx="1504950" cy="1104900"/>
          <a:chOff x="7277100" y="25942361"/>
          <a:chExt cx="1504950" cy="1099113"/>
        </a:xfrm>
      </xdr:grpSpPr>
      <xdr:pic>
        <xdr:nvPicPr>
          <xdr:cNvPr id="54740" name="Picture 145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277100" y="25942361"/>
            <a:ext cx="1504950" cy="10991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41" name="Picture 54" descr="m240_incin.jpg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 contrast="-10000"/>
          </a:blip>
          <a:srcRect/>
          <a:stretch>
            <a:fillRect/>
          </a:stretch>
        </xdr:blipFill>
        <xdr:spPr bwMode="auto">
          <a:xfrm>
            <a:off x="7282143" y="26022300"/>
            <a:ext cx="1490382" cy="1000125"/>
          </a:xfrm>
          <a:prstGeom prst="rect">
            <a:avLst/>
          </a:prstGeom>
          <a:solidFill>
            <a:srgbClr val="FFFFFF">
              <a:alpha val="0"/>
            </a:srgbClr>
          </a:solidFill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6</xdr:col>
      <xdr:colOff>152400</xdr:colOff>
      <xdr:row>103</xdr:row>
      <xdr:rowOff>28575</xdr:rowOff>
    </xdr:from>
    <xdr:to>
      <xdr:col>13</xdr:col>
      <xdr:colOff>190500</xdr:colOff>
      <xdr:row>109</xdr:row>
      <xdr:rowOff>152400</xdr:rowOff>
    </xdr:to>
    <xdr:grpSp>
      <xdr:nvGrpSpPr>
        <xdr:cNvPr id="54558" name="Group 147"/>
        <xdr:cNvGrpSpPr>
          <a:grpSpLocks/>
        </xdr:cNvGrpSpPr>
      </xdr:nvGrpSpPr>
      <xdr:grpSpPr bwMode="auto">
        <a:xfrm>
          <a:off x="1409700" y="15240000"/>
          <a:ext cx="1504950" cy="1076325"/>
          <a:chOff x="7277100" y="25942361"/>
          <a:chExt cx="1504950" cy="1099113"/>
        </a:xfrm>
      </xdr:grpSpPr>
      <xdr:pic>
        <xdr:nvPicPr>
          <xdr:cNvPr id="54738" name="Picture 148" descr="back_grate.JP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7277100" y="25942361"/>
            <a:ext cx="1504950" cy="10991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39" name="Picture 54" descr="m240_incin.jpg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 contrast="-10000"/>
          </a:blip>
          <a:srcRect/>
          <a:stretch>
            <a:fillRect/>
          </a:stretch>
        </xdr:blipFill>
        <xdr:spPr bwMode="auto">
          <a:xfrm>
            <a:off x="7282143" y="26022300"/>
            <a:ext cx="1490382" cy="1000125"/>
          </a:xfrm>
          <a:prstGeom prst="rect">
            <a:avLst/>
          </a:prstGeom>
          <a:solidFill>
            <a:srgbClr val="FFFFFF">
              <a:alpha val="0"/>
            </a:srgbClr>
          </a:solidFill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6</xdr:col>
      <xdr:colOff>152400</xdr:colOff>
      <xdr:row>114</xdr:row>
      <xdr:rowOff>28575</xdr:rowOff>
    </xdr:from>
    <xdr:to>
      <xdr:col>13</xdr:col>
      <xdr:colOff>190500</xdr:colOff>
      <xdr:row>120</xdr:row>
      <xdr:rowOff>152400</xdr:rowOff>
    </xdr:to>
    <xdr:grpSp>
      <xdr:nvGrpSpPr>
        <xdr:cNvPr id="54559" name="Group 150"/>
        <xdr:cNvGrpSpPr>
          <a:grpSpLocks/>
        </xdr:cNvGrpSpPr>
      </xdr:nvGrpSpPr>
      <xdr:grpSpPr bwMode="auto">
        <a:xfrm>
          <a:off x="1409700" y="16992600"/>
          <a:ext cx="1504950" cy="1095375"/>
          <a:chOff x="7277100" y="25942361"/>
          <a:chExt cx="1504950" cy="1099113"/>
        </a:xfrm>
      </xdr:grpSpPr>
      <xdr:pic>
        <xdr:nvPicPr>
          <xdr:cNvPr id="54736" name="Picture 151" descr="back_grate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7277100" y="25942361"/>
            <a:ext cx="1504950" cy="10991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37" name="Picture 54" descr="m240_incin.jpg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 contrast="-10000"/>
          </a:blip>
          <a:srcRect/>
          <a:stretch>
            <a:fillRect/>
          </a:stretch>
        </xdr:blipFill>
        <xdr:spPr bwMode="auto">
          <a:xfrm>
            <a:off x="7282143" y="26022300"/>
            <a:ext cx="1490382" cy="1000125"/>
          </a:xfrm>
          <a:prstGeom prst="rect">
            <a:avLst/>
          </a:prstGeom>
          <a:solidFill>
            <a:srgbClr val="FFFFFF">
              <a:alpha val="0"/>
            </a:srgbClr>
          </a:solidFill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152400</xdr:colOff>
      <xdr:row>103</xdr:row>
      <xdr:rowOff>28575</xdr:rowOff>
    </xdr:from>
    <xdr:to>
      <xdr:col>27</xdr:col>
      <xdr:colOff>190500</xdr:colOff>
      <xdr:row>109</xdr:row>
      <xdr:rowOff>152400</xdr:rowOff>
    </xdr:to>
    <xdr:grpSp>
      <xdr:nvGrpSpPr>
        <xdr:cNvPr id="54560" name="Group 153"/>
        <xdr:cNvGrpSpPr>
          <a:grpSpLocks/>
        </xdr:cNvGrpSpPr>
      </xdr:nvGrpSpPr>
      <xdr:grpSpPr bwMode="auto">
        <a:xfrm>
          <a:off x="4343400" y="15240000"/>
          <a:ext cx="1504950" cy="1076325"/>
          <a:chOff x="7277100" y="25942361"/>
          <a:chExt cx="1504950" cy="1099113"/>
        </a:xfrm>
      </xdr:grpSpPr>
      <xdr:pic>
        <xdr:nvPicPr>
          <xdr:cNvPr id="54734" name="Picture 154" descr="back_grate.JP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7277100" y="25942361"/>
            <a:ext cx="1504950" cy="10991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35" name="Picture 54" descr="m240_incin.jpg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 contrast="-10000"/>
          </a:blip>
          <a:srcRect/>
          <a:stretch>
            <a:fillRect/>
          </a:stretch>
        </xdr:blipFill>
        <xdr:spPr bwMode="auto">
          <a:xfrm>
            <a:off x="7282143" y="26022300"/>
            <a:ext cx="1490382" cy="1000125"/>
          </a:xfrm>
          <a:prstGeom prst="rect">
            <a:avLst/>
          </a:prstGeom>
          <a:solidFill>
            <a:srgbClr val="FFFFFF">
              <a:alpha val="0"/>
            </a:srgbClr>
          </a:solidFill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152400</xdr:colOff>
      <xdr:row>114</xdr:row>
      <xdr:rowOff>28575</xdr:rowOff>
    </xdr:from>
    <xdr:to>
      <xdr:col>27</xdr:col>
      <xdr:colOff>190500</xdr:colOff>
      <xdr:row>120</xdr:row>
      <xdr:rowOff>152400</xdr:rowOff>
    </xdr:to>
    <xdr:grpSp>
      <xdr:nvGrpSpPr>
        <xdr:cNvPr id="54561" name="Group 156"/>
        <xdr:cNvGrpSpPr>
          <a:grpSpLocks/>
        </xdr:cNvGrpSpPr>
      </xdr:nvGrpSpPr>
      <xdr:grpSpPr bwMode="auto">
        <a:xfrm>
          <a:off x="4343400" y="16992600"/>
          <a:ext cx="1504950" cy="1095375"/>
          <a:chOff x="7277100" y="25942361"/>
          <a:chExt cx="1504950" cy="1099113"/>
        </a:xfrm>
      </xdr:grpSpPr>
      <xdr:pic>
        <xdr:nvPicPr>
          <xdr:cNvPr id="54732" name="Picture 157" descr="back_grate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7277100" y="25942361"/>
            <a:ext cx="1504950" cy="10991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33" name="Picture 54" descr="m240_incin.jpg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 contrast="-10000"/>
          </a:blip>
          <a:srcRect/>
          <a:stretch>
            <a:fillRect/>
          </a:stretch>
        </xdr:blipFill>
        <xdr:spPr bwMode="auto">
          <a:xfrm>
            <a:off x="7282143" y="26022300"/>
            <a:ext cx="1490382" cy="1000125"/>
          </a:xfrm>
          <a:prstGeom prst="rect">
            <a:avLst/>
          </a:prstGeom>
          <a:solidFill>
            <a:srgbClr val="FFFFFF">
              <a:alpha val="0"/>
            </a:srgbClr>
          </a:solidFill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34</xdr:col>
      <xdr:colOff>152400</xdr:colOff>
      <xdr:row>103</xdr:row>
      <xdr:rowOff>28575</xdr:rowOff>
    </xdr:from>
    <xdr:to>
      <xdr:col>41</xdr:col>
      <xdr:colOff>190500</xdr:colOff>
      <xdr:row>109</xdr:row>
      <xdr:rowOff>152400</xdr:rowOff>
    </xdr:to>
    <xdr:grpSp>
      <xdr:nvGrpSpPr>
        <xdr:cNvPr id="54562" name="Group 159"/>
        <xdr:cNvGrpSpPr>
          <a:grpSpLocks/>
        </xdr:cNvGrpSpPr>
      </xdr:nvGrpSpPr>
      <xdr:grpSpPr bwMode="auto">
        <a:xfrm>
          <a:off x="7277100" y="15240000"/>
          <a:ext cx="1504950" cy="1076325"/>
          <a:chOff x="7277100" y="25942361"/>
          <a:chExt cx="1504950" cy="1099113"/>
        </a:xfrm>
      </xdr:grpSpPr>
      <xdr:pic>
        <xdr:nvPicPr>
          <xdr:cNvPr id="54730" name="Picture 160" descr="back_grate.JP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7277100" y="25942361"/>
            <a:ext cx="1504950" cy="10991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31" name="Picture 54" descr="m240_incin.jpg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 contrast="-10000"/>
          </a:blip>
          <a:srcRect/>
          <a:stretch>
            <a:fillRect/>
          </a:stretch>
        </xdr:blipFill>
        <xdr:spPr bwMode="auto">
          <a:xfrm>
            <a:off x="7282143" y="26022300"/>
            <a:ext cx="1490382" cy="1000125"/>
          </a:xfrm>
          <a:prstGeom prst="rect">
            <a:avLst/>
          </a:prstGeom>
          <a:solidFill>
            <a:srgbClr val="FFFFFF">
              <a:alpha val="0"/>
            </a:srgbClr>
          </a:solidFill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34</xdr:col>
      <xdr:colOff>152400</xdr:colOff>
      <xdr:row>114</xdr:row>
      <xdr:rowOff>28575</xdr:rowOff>
    </xdr:from>
    <xdr:to>
      <xdr:col>41</xdr:col>
      <xdr:colOff>190500</xdr:colOff>
      <xdr:row>120</xdr:row>
      <xdr:rowOff>152400</xdr:rowOff>
    </xdr:to>
    <xdr:grpSp>
      <xdr:nvGrpSpPr>
        <xdr:cNvPr id="54563" name="Group 162"/>
        <xdr:cNvGrpSpPr>
          <a:grpSpLocks/>
        </xdr:cNvGrpSpPr>
      </xdr:nvGrpSpPr>
      <xdr:grpSpPr bwMode="auto">
        <a:xfrm>
          <a:off x="7277100" y="16992600"/>
          <a:ext cx="1504950" cy="1095375"/>
          <a:chOff x="7277100" y="25942361"/>
          <a:chExt cx="1504950" cy="1099113"/>
        </a:xfrm>
      </xdr:grpSpPr>
      <xdr:pic>
        <xdr:nvPicPr>
          <xdr:cNvPr id="54728" name="Picture 163" descr="back_grate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7277100" y="25942361"/>
            <a:ext cx="1504950" cy="10991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29" name="Picture 54" descr="m240_incin.jpg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 contrast="-10000"/>
          </a:blip>
          <a:srcRect/>
          <a:stretch>
            <a:fillRect/>
          </a:stretch>
        </xdr:blipFill>
        <xdr:spPr bwMode="auto">
          <a:xfrm>
            <a:off x="7282143" y="26022300"/>
            <a:ext cx="1490382" cy="1000125"/>
          </a:xfrm>
          <a:prstGeom prst="rect">
            <a:avLst/>
          </a:prstGeom>
          <a:solidFill>
            <a:srgbClr val="FFFFFF">
              <a:alpha val="0"/>
            </a:srgbClr>
          </a:solidFill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18</xdr:col>
      <xdr:colOff>123825</xdr:colOff>
      <xdr:row>50</xdr:row>
      <xdr:rowOff>123825</xdr:rowOff>
    </xdr:from>
    <xdr:to>
      <xdr:col>23</xdr:col>
      <xdr:colOff>66675</xdr:colOff>
      <xdr:row>54</xdr:row>
      <xdr:rowOff>142875</xdr:rowOff>
    </xdr:to>
    <xdr:grpSp>
      <xdr:nvGrpSpPr>
        <xdr:cNvPr id="54564" name="Group 179"/>
        <xdr:cNvGrpSpPr>
          <a:grpSpLocks/>
        </xdr:cNvGrpSpPr>
      </xdr:nvGrpSpPr>
      <xdr:grpSpPr bwMode="auto">
        <a:xfrm>
          <a:off x="3895725" y="7877175"/>
          <a:ext cx="990600" cy="590550"/>
          <a:chOff x="962025" y="15163799"/>
          <a:chExt cx="990600" cy="594080"/>
        </a:xfrm>
      </xdr:grpSpPr>
      <xdr:pic>
        <xdr:nvPicPr>
          <xdr:cNvPr id="54726" name="Picture 180" descr="back_grate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 flipV="1">
            <a:off x="962025" y="15192374"/>
            <a:ext cx="990600" cy="5655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27" name="Picture 62" descr="pistol.jpg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1085850" y="15163799"/>
            <a:ext cx="791514" cy="561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18</xdr:col>
      <xdr:colOff>123825</xdr:colOff>
      <xdr:row>58</xdr:row>
      <xdr:rowOff>123825</xdr:rowOff>
    </xdr:from>
    <xdr:to>
      <xdr:col>23</xdr:col>
      <xdr:colOff>66675</xdr:colOff>
      <xdr:row>62</xdr:row>
      <xdr:rowOff>142875</xdr:rowOff>
    </xdr:to>
    <xdr:grpSp>
      <xdr:nvGrpSpPr>
        <xdr:cNvPr id="54565" name="Group 182"/>
        <xdr:cNvGrpSpPr>
          <a:grpSpLocks/>
        </xdr:cNvGrpSpPr>
      </xdr:nvGrpSpPr>
      <xdr:grpSpPr bwMode="auto">
        <a:xfrm>
          <a:off x="3895725" y="9048750"/>
          <a:ext cx="990600" cy="590550"/>
          <a:chOff x="962025" y="15163799"/>
          <a:chExt cx="990600" cy="594080"/>
        </a:xfrm>
      </xdr:grpSpPr>
      <xdr:pic>
        <xdr:nvPicPr>
          <xdr:cNvPr id="54724" name="Picture 183" descr="back_grate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 flipV="1">
            <a:off x="962025" y="15192374"/>
            <a:ext cx="990600" cy="5655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25" name="Picture 62" descr="pistol.jpg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1085850" y="15163799"/>
            <a:ext cx="791514" cy="561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18</xdr:col>
      <xdr:colOff>123825</xdr:colOff>
      <xdr:row>66</xdr:row>
      <xdr:rowOff>123825</xdr:rowOff>
    </xdr:from>
    <xdr:to>
      <xdr:col>23</xdr:col>
      <xdr:colOff>66675</xdr:colOff>
      <xdr:row>70</xdr:row>
      <xdr:rowOff>142875</xdr:rowOff>
    </xdr:to>
    <xdr:grpSp>
      <xdr:nvGrpSpPr>
        <xdr:cNvPr id="54566" name="Group 185"/>
        <xdr:cNvGrpSpPr>
          <a:grpSpLocks/>
        </xdr:cNvGrpSpPr>
      </xdr:nvGrpSpPr>
      <xdr:grpSpPr bwMode="auto">
        <a:xfrm>
          <a:off x="3895725" y="10220325"/>
          <a:ext cx="990600" cy="590550"/>
          <a:chOff x="962025" y="15163799"/>
          <a:chExt cx="990600" cy="594080"/>
        </a:xfrm>
      </xdr:grpSpPr>
      <xdr:pic>
        <xdr:nvPicPr>
          <xdr:cNvPr id="54722" name="Picture 186" descr="back_grate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 flipV="1">
            <a:off x="962025" y="15192374"/>
            <a:ext cx="990600" cy="5655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23" name="Picture 62" descr="pistol.jpg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1085850" y="15163799"/>
            <a:ext cx="791514" cy="561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123825</xdr:colOff>
      <xdr:row>58</xdr:row>
      <xdr:rowOff>123825</xdr:rowOff>
    </xdr:from>
    <xdr:to>
      <xdr:col>9</xdr:col>
      <xdr:colOff>66675</xdr:colOff>
      <xdr:row>62</xdr:row>
      <xdr:rowOff>142875</xdr:rowOff>
    </xdr:to>
    <xdr:grpSp>
      <xdr:nvGrpSpPr>
        <xdr:cNvPr id="54567" name="Group 191"/>
        <xdr:cNvGrpSpPr>
          <a:grpSpLocks/>
        </xdr:cNvGrpSpPr>
      </xdr:nvGrpSpPr>
      <xdr:grpSpPr bwMode="auto">
        <a:xfrm>
          <a:off x="962025" y="9048750"/>
          <a:ext cx="990600" cy="590550"/>
          <a:chOff x="962025" y="15163799"/>
          <a:chExt cx="990600" cy="594080"/>
        </a:xfrm>
      </xdr:grpSpPr>
      <xdr:pic>
        <xdr:nvPicPr>
          <xdr:cNvPr id="54720" name="Picture 192" descr="back_grate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 flipV="1">
            <a:off x="962025" y="15192374"/>
            <a:ext cx="990600" cy="5655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21" name="Picture 62" descr="pistol.jpg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1085850" y="15163799"/>
            <a:ext cx="791514" cy="561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32</xdr:col>
      <xdr:colOff>123825</xdr:colOff>
      <xdr:row>50</xdr:row>
      <xdr:rowOff>123825</xdr:rowOff>
    </xdr:from>
    <xdr:to>
      <xdr:col>37</xdr:col>
      <xdr:colOff>66675</xdr:colOff>
      <xdr:row>54</xdr:row>
      <xdr:rowOff>142875</xdr:rowOff>
    </xdr:to>
    <xdr:grpSp>
      <xdr:nvGrpSpPr>
        <xdr:cNvPr id="54568" name="Group 200"/>
        <xdr:cNvGrpSpPr>
          <a:grpSpLocks/>
        </xdr:cNvGrpSpPr>
      </xdr:nvGrpSpPr>
      <xdr:grpSpPr bwMode="auto">
        <a:xfrm>
          <a:off x="6829425" y="7877175"/>
          <a:ext cx="990600" cy="590550"/>
          <a:chOff x="962025" y="15163799"/>
          <a:chExt cx="990600" cy="594080"/>
        </a:xfrm>
      </xdr:grpSpPr>
      <xdr:pic>
        <xdr:nvPicPr>
          <xdr:cNvPr id="54718" name="Picture 201" descr="back_grate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 flipV="1">
            <a:off x="962025" y="15192374"/>
            <a:ext cx="990600" cy="5655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19" name="Picture 62" descr="pistol.jpg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1085850" y="15163799"/>
            <a:ext cx="791514" cy="561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33</xdr:col>
      <xdr:colOff>19050</xdr:colOff>
      <xdr:row>67</xdr:row>
      <xdr:rowOff>9525</xdr:rowOff>
    </xdr:from>
    <xdr:to>
      <xdr:col>37</xdr:col>
      <xdr:colOff>123825</xdr:colOff>
      <xdr:row>71</xdr:row>
      <xdr:rowOff>0</xdr:rowOff>
    </xdr:to>
    <xdr:grpSp>
      <xdr:nvGrpSpPr>
        <xdr:cNvPr id="54569" name="Group 203"/>
        <xdr:cNvGrpSpPr>
          <a:grpSpLocks/>
        </xdr:cNvGrpSpPr>
      </xdr:nvGrpSpPr>
      <xdr:grpSpPr bwMode="auto">
        <a:xfrm>
          <a:off x="6934200" y="10248900"/>
          <a:ext cx="942975" cy="571500"/>
          <a:chOff x="6934199" y="16341368"/>
          <a:chExt cx="942975" cy="575032"/>
        </a:xfrm>
      </xdr:grpSpPr>
      <xdr:pic>
        <xdr:nvPicPr>
          <xdr:cNvPr id="54716" name="Picture 204" descr="back_grate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 flipV="1">
            <a:off x="6934199" y="16341368"/>
            <a:ext cx="942975" cy="5655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17" name="Picture 65" descr="m1911.jpg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6981825" y="16354425"/>
            <a:ext cx="800100" cy="561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29</xdr:col>
      <xdr:colOff>66675</xdr:colOff>
      <xdr:row>149</xdr:row>
      <xdr:rowOff>19050</xdr:rowOff>
    </xdr:from>
    <xdr:to>
      <xdr:col>41</xdr:col>
      <xdr:colOff>152400</xdr:colOff>
      <xdr:row>154</xdr:row>
      <xdr:rowOff>142875</xdr:rowOff>
    </xdr:to>
    <xdr:grpSp>
      <xdr:nvGrpSpPr>
        <xdr:cNvPr id="54570" name="Group 217"/>
        <xdr:cNvGrpSpPr>
          <a:grpSpLocks/>
        </xdr:cNvGrpSpPr>
      </xdr:nvGrpSpPr>
      <xdr:grpSpPr bwMode="auto">
        <a:xfrm>
          <a:off x="6143625" y="22564725"/>
          <a:ext cx="2600325" cy="914400"/>
          <a:chOff x="6143624" y="29803725"/>
          <a:chExt cx="2600325" cy="933450"/>
        </a:xfrm>
      </xdr:grpSpPr>
      <xdr:pic>
        <xdr:nvPicPr>
          <xdr:cNvPr id="54714" name="Picture 218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143624" y="29803725"/>
            <a:ext cx="2600325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15" name="Picture 63" descr="m90smg.jpg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6410325" y="29854111"/>
            <a:ext cx="1800225" cy="7396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171450</xdr:colOff>
      <xdr:row>150</xdr:row>
      <xdr:rowOff>104775</xdr:rowOff>
    </xdr:from>
    <xdr:to>
      <xdr:col>13</xdr:col>
      <xdr:colOff>190500</xdr:colOff>
      <xdr:row>154</xdr:row>
      <xdr:rowOff>142875</xdr:rowOff>
    </xdr:to>
    <xdr:grpSp>
      <xdr:nvGrpSpPr>
        <xdr:cNvPr id="54571" name="Group 214"/>
        <xdr:cNvGrpSpPr>
          <a:grpSpLocks/>
        </xdr:cNvGrpSpPr>
      </xdr:nvGrpSpPr>
      <xdr:grpSpPr bwMode="auto">
        <a:xfrm>
          <a:off x="171450" y="22793325"/>
          <a:ext cx="2743200" cy="685800"/>
          <a:chOff x="171450" y="22783800"/>
          <a:chExt cx="2743200" cy="685800"/>
        </a:xfrm>
      </xdr:grpSpPr>
      <xdr:pic>
        <xdr:nvPicPr>
          <xdr:cNvPr id="54712" name="Picture 221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71450" y="22783800"/>
            <a:ext cx="274320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13" name="Picture 222" descr="combsg.jpg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561975" y="22854596"/>
            <a:ext cx="1905000" cy="5338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14</xdr:col>
      <xdr:colOff>171450</xdr:colOff>
      <xdr:row>149</xdr:row>
      <xdr:rowOff>19050</xdr:rowOff>
    </xdr:from>
    <xdr:to>
      <xdr:col>27</xdr:col>
      <xdr:colOff>190500</xdr:colOff>
      <xdr:row>154</xdr:row>
      <xdr:rowOff>152400</xdr:rowOff>
    </xdr:to>
    <xdr:grpSp>
      <xdr:nvGrpSpPr>
        <xdr:cNvPr id="54572" name="Group 223"/>
        <xdr:cNvGrpSpPr>
          <a:grpSpLocks/>
        </xdr:cNvGrpSpPr>
      </xdr:nvGrpSpPr>
      <xdr:grpSpPr bwMode="auto">
        <a:xfrm>
          <a:off x="3105150" y="22564725"/>
          <a:ext cx="2743200" cy="923925"/>
          <a:chOff x="3105150" y="29802833"/>
          <a:chExt cx="2743200" cy="943867"/>
        </a:xfrm>
      </xdr:grpSpPr>
      <xdr:pic>
        <xdr:nvPicPr>
          <xdr:cNvPr id="54710" name="Picture 224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105150" y="29802833"/>
            <a:ext cx="2743200" cy="9438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11" name="Picture 225" descr="myweapon.jpg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3152776" y="29831380"/>
            <a:ext cx="2628899" cy="9043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161925</xdr:colOff>
      <xdr:row>159</xdr:row>
      <xdr:rowOff>133350</xdr:rowOff>
    </xdr:from>
    <xdr:to>
      <xdr:col>13</xdr:col>
      <xdr:colOff>180975</xdr:colOff>
      <xdr:row>164</xdr:row>
      <xdr:rowOff>133350</xdr:rowOff>
    </xdr:to>
    <xdr:grpSp>
      <xdr:nvGrpSpPr>
        <xdr:cNvPr id="54574" name="Group 256"/>
        <xdr:cNvGrpSpPr>
          <a:grpSpLocks/>
        </xdr:cNvGrpSpPr>
      </xdr:nvGrpSpPr>
      <xdr:grpSpPr bwMode="auto">
        <a:xfrm>
          <a:off x="161925" y="24288750"/>
          <a:ext cx="2743200" cy="809625"/>
          <a:chOff x="19050" y="31510061"/>
          <a:chExt cx="2847975" cy="722539"/>
        </a:xfrm>
      </xdr:grpSpPr>
      <xdr:pic>
        <xdr:nvPicPr>
          <xdr:cNvPr id="54708" name="Picture 228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23825" y="31575375"/>
            <a:ext cx="2743200" cy="657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09" name="Picture 227" descr="sawpump.jpg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409575" y="31519586"/>
            <a:ext cx="1743075" cy="70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29</xdr:col>
      <xdr:colOff>66675</xdr:colOff>
      <xdr:row>169</xdr:row>
      <xdr:rowOff>19050</xdr:rowOff>
    </xdr:from>
    <xdr:to>
      <xdr:col>41</xdr:col>
      <xdr:colOff>152400</xdr:colOff>
      <xdr:row>174</xdr:row>
      <xdr:rowOff>142875</xdr:rowOff>
    </xdr:to>
    <xdr:grpSp>
      <xdr:nvGrpSpPr>
        <xdr:cNvPr id="54575" name="Group 257"/>
        <xdr:cNvGrpSpPr>
          <a:grpSpLocks/>
        </xdr:cNvGrpSpPr>
      </xdr:nvGrpSpPr>
      <xdr:grpSpPr bwMode="auto">
        <a:xfrm>
          <a:off x="6143625" y="25803225"/>
          <a:ext cx="2600325" cy="933450"/>
          <a:chOff x="6143624" y="29803725"/>
          <a:chExt cx="2600325" cy="933450"/>
        </a:xfrm>
      </xdr:grpSpPr>
      <xdr:pic>
        <xdr:nvPicPr>
          <xdr:cNvPr id="54706" name="Picture 258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143624" y="29803725"/>
            <a:ext cx="2600325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07" name="Picture 63" descr="m90smg.jpg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6410325" y="29854111"/>
            <a:ext cx="1800225" cy="7396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171450</xdr:colOff>
      <xdr:row>170</xdr:row>
      <xdr:rowOff>104775</xdr:rowOff>
    </xdr:from>
    <xdr:to>
      <xdr:col>13</xdr:col>
      <xdr:colOff>190500</xdr:colOff>
      <xdr:row>174</xdr:row>
      <xdr:rowOff>142875</xdr:rowOff>
    </xdr:to>
    <xdr:grpSp>
      <xdr:nvGrpSpPr>
        <xdr:cNvPr id="54576" name="Group 212"/>
        <xdr:cNvGrpSpPr>
          <a:grpSpLocks/>
        </xdr:cNvGrpSpPr>
      </xdr:nvGrpSpPr>
      <xdr:grpSpPr bwMode="auto">
        <a:xfrm>
          <a:off x="171450" y="26050875"/>
          <a:ext cx="2743200" cy="685800"/>
          <a:chOff x="171450" y="26041350"/>
          <a:chExt cx="2743200" cy="685800"/>
        </a:xfrm>
      </xdr:grpSpPr>
      <xdr:pic>
        <xdr:nvPicPr>
          <xdr:cNvPr id="54704" name="Picture 261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71450" y="26041350"/>
            <a:ext cx="274320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05" name="Picture 262" descr="combsg.jpg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561975" y="26112146"/>
            <a:ext cx="1905000" cy="5338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14</xdr:col>
      <xdr:colOff>171450</xdr:colOff>
      <xdr:row>169</xdr:row>
      <xdr:rowOff>19050</xdr:rowOff>
    </xdr:from>
    <xdr:to>
      <xdr:col>27</xdr:col>
      <xdr:colOff>190500</xdr:colOff>
      <xdr:row>174</xdr:row>
      <xdr:rowOff>152400</xdr:rowOff>
    </xdr:to>
    <xdr:grpSp>
      <xdr:nvGrpSpPr>
        <xdr:cNvPr id="54577" name="Group 263"/>
        <xdr:cNvGrpSpPr>
          <a:grpSpLocks/>
        </xdr:cNvGrpSpPr>
      </xdr:nvGrpSpPr>
      <xdr:grpSpPr bwMode="auto">
        <a:xfrm>
          <a:off x="3105150" y="25803225"/>
          <a:ext cx="2743200" cy="942975"/>
          <a:chOff x="3105150" y="29802833"/>
          <a:chExt cx="2743200" cy="943867"/>
        </a:xfrm>
      </xdr:grpSpPr>
      <xdr:pic>
        <xdr:nvPicPr>
          <xdr:cNvPr id="54702" name="Picture 264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105150" y="29802833"/>
            <a:ext cx="2743200" cy="9438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03" name="Picture 265" descr="myweapon.jpg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3152776" y="29831380"/>
            <a:ext cx="2628899" cy="9043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29</xdr:col>
      <xdr:colOff>66675</xdr:colOff>
      <xdr:row>159</xdr:row>
      <xdr:rowOff>19050</xdr:rowOff>
    </xdr:from>
    <xdr:to>
      <xdr:col>41</xdr:col>
      <xdr:colOff>152400</xdr:colOff>
      <xdr:row>164</xdr:row>
      <xdr:rowOff>142875</xdr:rowOff>
    </xdr:to>
    <xdr:grpSp>
      <xdr:nvGrpSpPr>
        <xdr:cNvPr id="54578" name="Group 269"/>
        <xdr:cNvGrpSpPr>
          <a:grpSpLocks/>
        </xdr:cNvGrpSpPr>
      </xdr:nvGrpSpPr>
      <xdr:grpSpPr bwMode="auto">
        <a:xfrm>
          <a:off x="6143625" y="24174450"/>
          <a:ext cx="2600325" cy="933450"/>
          <a:chOff x="6143624" y="29803725"/>
          <a:chExt cx="2600325" cy="933450"/>
        </a:xfrm>
      </xdr:grpSpPr>
      <xdr:pic>
        <xdr:nvPicPr>
          <xdr:cNvPr id="54700" name="Picture 270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143624" y="29803725"/>
            <a:ext cx="2600325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701" name="Picture 63" descr="m90smg.jpg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6410325" y="29854111"/>
            <a:ext cx="1800225" cy="7396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14</xdr:col>
      <xdr:colOff>171450</xdr:colOff>
      <xdr:row>160</xdr:row>
      <xdr:rowOff>104775</xdr:rowOff>
    </xdr:from>
    <xdr:to>
      <xdr:col>27</xdr:col>
      <xdr:colOff>190500</xdr:colOff>
      <xdr:row>164</xdr:row>
      <xdr:rowOff>142875</xdr:rowOff>
    </xdr:to>
    <xdr:grpSp>
      <xdr:nvGrpSpPr>
        <xdr:cNvPr id="54579" name="Group 213"/>
        <xdr:cNvGrpSpPr>
          <a:grpSpLocks/>
        </xdr:cNvGrpSpPr>
      </xdr:nvGrpSpPr>
      <xdr:grpSpPr bwMode="auto">
        <a:xfrm>
          <a:off x="3105150" y="24422100"/>
          <a:ext cx="2743200" cy="685800"/>
          <a:chOff x="3105150" y="24412575"/>
          <a:chExt cx="2743200" cy="685800"/>
        </a:xfrm>
      </xdr:grpSpPr>
      <xdr:pic>
        <xdr:nvPicPr>
          <xdr:cNvPr id="54698" name="Picture 273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105150" y="24412575"/>
            <a:ext cx="274320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99" name="Picture 274" descr="combsg.jpg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3495675" y="24483371"/>
            <a:ext cx="1905000" cy="5338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26</xdr:col>
      <xdr:colOff>19050</xdr:colOff>
      <xdr:row>83</xdr:row>
      <xdr:rowOff>38100</xdr:rowOff>
    </xdr:from>
    <xdr:to>
      <xdr:col>33</xdr:col>
      <xdr:colOff>180975</xdr:colOff>
      <xdr:row>93</xdr:row>
      <xdr:rowOff>95250</xdr:rowOff>
    </xdr:to>
    <xdr:pic>
      <xdr:nvPicPr>
        <xdr:cNvPr id="54580" name="Picture 39" descr="a_phased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67350" y="12620625"/>
          <a:ext cx="16287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86</xdr:row>
      <xdr:rowOff>9525</xdr:rowOff>
    </xdr:from>
    <xdr:to>
      <xdr:col>19</xdr:col>
      <xdr:colOff>190500</xdr:colOff>
      <xdr:row>97</xdr:row>
      <xdr:rowOff>38100</xdr:rowOff>
    </xdr:to>
    <xdr:pic>
      <xdr:nvPicPr>
        <xdr:cNvPr id="5458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152775" y="13030200"/>
          <a:ext cx="1019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161925</xdr:colOff>
      <xdr:row>125</xdr:row>
      <xdr:rowOff>133350</xdr:rowOff>
    </xdr:from>
    <xdr:to>
      <xdr:col>41</xdr:col>
      <xdr:colOff>180975</xdr:colOff>
      <xdr:row>130</xdr:row>
      <xdr:rowOff>133350</xdr:rowOff>
    </xdr:to>
    <xdr:grpSp>
      <xdr:nvGrpSpPr>
        <xdr:cNvPr id="54582" name="Group 281"/>
        <xdr:cNvGrpSpPr>
          <a:grpSpLocks/>
        </xdr:cNvGrpSpPr>
      </xdr:nvGrpSpPr>
      <xdr:grpSpPr bwMode="auto">
        <a:xfrm>
          <a:off x="6029325" y="18869025"/>
          <a:ext cx="2743200" cy="809625"/>
          <a:chOff x="19050" y="31510061"/>
          <a:chExt cx="2847975" cy="722539"/>
        </a:xfrm>
      </xdr:grpSpPr>
      <xdr:pic>
        <xdr:nvPicPr>
          <xdr:cNvPr id="54696" name="Picture 282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23825" y="31575375"/>
            <a:ext cx="2743200" cy="657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97" name="Picture 283" descr="sawpump.jpg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409575" y="31519586"/>
            <a:ext cx="1743075" cy="70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28</xdr:col>
      <xdr:colOff>38100</xdr:colOff>
      <xdr:row>179</xdr:row>
      <xdr:rowOff>19050</xdr:rowOff>
    </xdr:from>
    <xdr:to>
      <xdr:col>42</xdr:col>
      <xdr:colOff>171450</xdr:colOff>
      <xdr:row>185</xdr:row>
      <xdr:rowOff>142875</xdr:rowOff>
    </xdr:to>
    <xdr:pic>
      <xdr:nvPicPr>
        <xdr:cNvPr id="54583" name="Picture 226" descr="back_grate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0" y="27365325"/>
          <a:ext cx="30670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95250</xdr:colOff>
      <xdr:row>179</xdr:row>
      <xdr:rowOff>95250</xdr:rowOff>
    </xdr:from>
    <xdr:to>
      <xdr:col>42</xdr:col>
      <xdr:colOff>152400</xdr:colOff>
      <xdr:row>185</xdr:row>
      <xdr:rowOff>104775</xdr:rowOff>
    </xdr:to>
    <xdr:pic>
      <xdr:nvPicPr>
        <xdr:cNvPr id="54584" name="Picture 104" descr="m109.jpg"/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20000"/>
        </a:blip>
        <a:srcRect/>
        <a:stretch>
          <a:fillRect/>
        </a:stretch>
      </xdr:blipFill>
      <xdr:spPr bwMode="auto">
        <a:xfrm>
          <a:off x="5962650" y="27451050"/>
          <a:ext cx="29908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179</xdr:row>
      <xdr:rowOff>9525</xdr:rowOff>
    </xdr:from>
    <xdr:to>
      <xdr:col>13</xdr:col>
      <xdr:colOff>161925</xdr:colOff>
      <xdr:row>186</xdr:row>
      <xdr:rowOff>0</xdr:rowOff>
    </xdr:to>
    <xdr:grpSp>
      <xdr:nvGrpSpPr>
        <xdr:cNvPr id="54585" name="Group 167"/>
        <xdr:cNvGrpSpPr>
          <a:grpSpLocks/>
        </xdr:cNvGrpSpPr>
      </xdr:nvGrpSpPr>
      <xdr:grpSpPr bwMode="auto">
        <a:xfrm>
          <a:off x="76200" y="27365325"/>
          <a:ext cx="2809875" cy="1133475"/>
          <a:chOff x="76200" y="26937260"/>
          <a:chExt cx="2853578" cy="1099858"/>
        </a:xfrm>
      </xdr:grpSpPr>
      <xdr:pic>
        <xdr:nvPicPr>
          <xdr:cNvPr id="54694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6200" y="26946785"/>
            <a:ext cx="2853578" cy="10746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95" name="Picture 10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444874" y="26937260"/>
            <a:ext cx="1963830" cy="10998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29</xdr:col>
      <xdr:colOff>123825</xdr:colOff>
      <xdr:row>8</xdr:row>
      <xdr:rowOff>19050</xdr:rowOff>
    </xdr:from>
    <xdr:to>
      <xdr:col>39</xdr:col>
      <xdr:colOff>190500</xdr:colOff>
      <xdr:row>14</xdr:row>
      <xdr:rowOff>142875</xdr:rowOff>
    </xdr:to>
    <xdr:grpSp>
      <xdr:nvGrpSpPr>
        <xdr:cNvPr id="54587" name="Group 142"/>
        <xdr:cNvGrpSpPr>
          <a:grpSpLocks/>
        </xdr:cNvGrpSpPr>
      </xdr:nvGrpSpPr>
      <xdr:grpSpPr bwMode="auto">
        <a:xfrm>
          <a:off x="6200775" y="1200150"/>
          <a:ext cx="2162175" cy="1095375"/>
          <a:chOff x="6200775" y="1200150"/>
          <a:chExt cx="2162175" cy="1095375"/>
        </a:xfrm>
      </xdr:grpSpPr>
      <xdr:pic>
        <xdr:nvPicPr>
          <xdr:cNvPr id="54692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200775" y="1200150"/>
            <a:ext cx="2162175" cy="1095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93" name="Picture 1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6381750" y="1321594"/>
            <a:ext cx="1981200" cy="804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123825</xdr:colOff>
      <xdr:row>8</xdr:row>
      <xdr:rowOff>19050</xdr:rowOff>
    </xdr:from>
    <xdr:to>
      <xdr:col>11</xdr:col>
      <xdr:colOff>190500</xdr:colOff>
      <xdr:row>14</xdr:row>
      <xdr:rowOff>142875</xdr:rowOff>
    </xdr:to>
    <xdr:grpSp>
      <xdr:nvGrpSpPr>
        <xdr:cNvPr id="54588" name="Group 155"/>
        <xdr:cNvGrpSpPr>
          <a:grpSpLocks/>
        </xdr:cNvGrpSpPr>
      </xdr:nvGrpSpPr>
      <xdr:grpSpPr bwMode="auto">
        <a:xfrm>
          <a:off x="333375" y="1200150"/>
          <a:ext cx="2162175" cy="1095375"/>
          <a:chOff x="6200775" y="1200150"/>
          <a:chExt cx="2162175" cy="1095375"/>
        </a:xfrm>
      </xdr:grpSpPr>
      <xdr:pic>
        <xdr:nvPicPr>
          <xdr:cNvPr id="54690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200775" y="1200150"/>
            <a:ext cx="2162175" cy="1095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91" name="Picture 1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6381750" y="1321594"/>
            <a:ext cx="1981200" cy="804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123825</xdr:colOff>
      <xdr:row>23</xdr:row>
      <xdr:rowOff>19050</xdr:rowOff>
    </xdr:from>
    <xdr:to>
      <xdr:col>11</xdr:col>
      <xdr:colOff>190500</xdr:colOff>
      <xdr:row>29</xdr:row>
      <xdr:rowOff>142875</xdr:rowOff>
    </xdr:to>
    <xdr:grpSp>
      <xdr:nvGrpSpPr>
        <xdr:cNvPr id="54589" name="Group 158"/>
        <xdr:cNvGrpSpPr>
          <a:grpSpLocks/>
        </xdr:cNvGrpSpPr>
      </xdr:nvGrpSpPr>
      <xdr:grpSpPr bwMode="auto">
        <a:xfrm>
          <a:off x="333375" y="3524250"/>
          <a:ext cx="2162175" cy="1095375"/>
          <a:chOff x="6200775" y="1200150"/>
          <a:chExt cx="2162175" cy="1095375"/>
        </a:xfrm>
      </xdr:grpSpPr>
      <xdr:pic>
        <xdr:nvPicPr>
          <xdr:cNvPr id="54688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200775" y="1200150"/>
            <a:ext cx="2162175" cy="1095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89" name="Picture 1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6381750" y="1321594"/>
            <a:ext cx="1981200" cy="804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123825</xdr:colOff>
      <xdr:row>38</xdr:row>
      <xdr:rowOff>19050</xdr:rowOff>
    </xdr:from>
    <xdr:to>
      <xdr:col>11</xdr:col>
      <xdr:colOff>190500</xdr:colOff>
      <xdr:row>44</xdr:row>
      <xdr:rowOff>142875</xdr:rowOff>
    </xdr:to>
    <xdr:grpSp>
      <xdr:nvGrpSpPr>
        <xdr:cNvPr id="54590" name="Group 161"/>
        <xdr:cNvGrpSpPr>
          <a:grpSpLocks/>
        </xdr:cNvGrpSpPr>
      </xdr:nvGrpSpPr>
      <xdr:grpSpPr bwMode="auto">
        <a:xfrm>
          <a:off x="333375" y="5848350"/>
          <a:ext cx="2162175" cy="1095375"/>
          <a:chOff x="6200775" y="1200150"/>
          <a:chExt cx="2162175" cy="1095375"/>
        </a:xfrm>
      </xdr:grpSpPr>
      <xdr:pic>
        <xdr:nvPicPr>
          <xdr:cNvPr id="54686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200775" y="1200150"/>
            <a:ext cx="2162175" cy="1095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87" name="Picture 1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6381750" y="1321594"/>
            <a:ext cx="1981200" cy="804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15</xdr:col>
      <xdr:colOff>123825</xdr:colOff>
      <xdr:row>8</xdr:row>
      <xdr:rowOff>19050</xdr:rowOff>
    </xdr:from>
    <xdr:to>
      <xdr:col>25</xdr:col>
      <xdr:colOff>190500</xdr:colOff>
      <xdr:row>14</xdr:row>
      <xdr:rowOff>142875</xdr:rowOff>
    </xdr:to>
    <xdr:grpSp>
      <xdr:nvGrpSpPr>
        <xdr:cNvPr id="54591" name="Group 164"/>
        <xdr:cNvGrpSpPr>
          <a:grpSpLocks/>
        </xdr:cNvGrpSpPr>
      </xdr:nvGrpSpPr>
      <xdr:grpSpPr bwMode="auto">
        <a:xfrm>
          <a:off x="3267075" y="1200150"/>
          <a:ext cx="2162175" cy="1095375"/>
          <a:chOff x="6200775" y="1200150"/>
          <a:chExt cx="2162175" cy="1095375"/>
        </a:xfrm>
      </xdr:grpSpPr>
      <xdr:pic>
        <xdr:nvPicPr>
          <xdr:cNvPr id="54684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200775" y="1200150"/>
            <a:ext cx="2162175" cy="1095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85" name="Picture 1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6381750" y="1321594"/>
            <a:ext cx="1981200" cy="804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15</xdr:col>
      <xdr:colOff>123825</xdr:colOff>
      <xdr:row>23</xdr:row>
      <xdr:rowOff>19050</xdr:rowOff>
    </xdr:from>
    <xdr:to>
      <xdr:col>25</xdr:col>
      <xdr:colOff>190500</xdr:colOff>
      <xdr:row>29</xdr:row>
      <xdr:rowOff>142875</xdr:rowOff>
    </xdr:to>
    <xdr:grpSp>
      <xdr:nvGrpSpPr>
        <xdr:cNvPr id="54592" name="Group 167"/>
        <xdr:cNvGrpSpPr>
          <a:grpSpLocks/>
        </xdr:cNvGrpSpPr>
      </xdr:nvGrpSpPr>
      <xdr:grpSpPr bwMode="auto">
        <a:xfrm>
          <a:off x="3267075" y="3524250"/>
          <a:ext cx="2162175" cy="1095375"/>
          <a:chOff x="6200775" y="1200150"/>
          <a:chExt cx="2162175" cy="1095375"/>
        </a:xfrm>
      </xdr:grpSpPr>
      <xdr:pic>
        <xdr:nvPicPr>
          <xdr:cNvPr id="54682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200775" y="1200150"/>
            <a:ext cx="2162175" cy="1095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83" name="Picture 1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6381750" y="1321594"/>
            <a:ext cx="1981200" cy="804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15</xdr:col>
      <xdr:colOff>123825</xdr:colOff>
      <xdr:row>38</xdr:row>
      <xdr:rowOff>19050</xdr:rowOff>
    </xdr:from>
    <xdr:to>
      <xdr:col>25</xdr:col>
      <xdr:colOff>190500</xdr:colOff>
      <xdr:row>44</xdr:row>
      <xdr:rowOff>142875</xdr:rowOff>
    </xdr:to>
    <xdr:grpSp>
      <xdr:nvGrpSpPr>
        <xdr:cNvPr id="54593" name="Group 170"/>
        <xdr:cNvGrpSpPr>
          <a:grpSpLocks/>
        </xdr:cNvGrpSpPr>
      </xdr:nvGrpSpPr>
      <xdr:grpSpPr bwMode="auto">
        <a:xfrm>
          <a:off x="3267075" y="5848350"/>
          <a:ext cx="2162175" cy="1095375"/>
          <a:chOff x="6200775" y="1200150"/>
          <a:chExt cx="2162175" cy="1095375"/>
        </a:xfrm>
      </xdr:grpSpPr>
      <xdr:pic>
        <xdr:nvPicPr>
          <xdr:cNvPr id="54680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200775" y="1200150"/>
            <a:ext cx="2162175" cy="1095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81" name="Picture 1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6381750" y="1321594"/>
            <a:ext cx="1981200" cy="804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29</xdr:col>
      <xdr:colOff>123825</xdr:colOff>
      <xdr:row>23</xdr:row>
      <xdr:rowOff>19050</xdr:rowOff>
    </xdr:from>
    <xdr:to>
      <xdr:col>39</xdr:col>
      <xdr:colOff>190500</xdr:colOff>
      <xdr:row>29</xdr:row>
      <xdr:rowOff>142875</xdr:rowOff>
    </xdr:to>
    <xdr:grpSp>
      <xdr:nvGrpSpPr>
        <xdr:cNvPr id="54594" name="Group 173"/>
        <xdr:cNvGrpSpPr>
          <a:grpSpLocks/>
        </xdr:cNvGrpSpPr>
      </xdr:nvGrpSpPr>
      <xdr:grpSpPr bwMode="auto">
        <a:xfrm>
          <a:off x="6200775" y="3524250"/>
          <a:ext cx="2162175" cy="1095375"/>
          <a:chOff x="6200775" y="1200150"/>
          <a:chExt cx="2162175" cy="1095375"/>
        </a:xfrm>
      </xdr:grpSpPr>
      <xdr:pic>
        <xdr:nvPicPr>
          <xdr:cNvPr id="54678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200775" y="1200150"/>
            <a:ext cx="2162175" cy="1095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79" name="Picture 1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6381750" y="1321594"/>
            <a:ext cx="1981200" cy="804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29</xdr:col>
      <xdr:colOff>123825</xdr:colOff>
      <xdr:row>38</xdr:row>
      <xdr:rowOff>19050</xdr:rowOff>
    </xdr:from>
    <xdr:to>
      <xdr:col>39</xdr:col>
      <xdr:colOff>190500</xdr:colOff>
      <xdr:row>44</xdr:row>
      <xdr:rowOff>142875</xdr:rowOff>
    </xdr:to>
    <xdr:grpSp>
      <xdr:nvGrpSpPr>
        <xdr:cNvPr id="54595" name="Group 176"/>
        <xdr:cNvGrpSpPr>
          <a:grpSpLocks/>
        </xdr:cNvGrpSpPr>
      </xdr:nvGrpSpPr>
      <xdr:grpSpPr bwMode="auto">
        <a:xfrm>
          <a:off x="6200775" y="5848350"/>
          <a:ext cx="2162175" cy="1095375"/>
          <a:chOff x="6200775" y="1200150"/>
          <a:chExt cx="2162175" cy="1095375"/>
        </a:xfrm>
      </xdr:grpSpPr>
      <xdr:pic>
        <xdr:nvPicPr>
          <xdr:cNvPr id="54676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6200775" y="1200150"/>
            <a:ext cx="2162175" cy="1095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77" name="Picture 1157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6381750" y="1321594"/>
            <a:ext cx="1981200" cy="804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31</xdr:col>
      <xdr:colOff>76200</xdr:colOff>
      <xdr:row>132</xdr:row>
      <xdr:rowOff>19050</xdr:rowOff>
    </xdr:from>
    <xdr:to>
      <xdr:col>35</xdr:col>
      <xdr:colOff>190500</xdr:colOff>
      <xdr:row>137</xdr:row>
      <xdr:rowOff>133350</xdr:rowOff>
    </xdr:to>
    <xdr:grpSp>
      <xdr:nvGrpSpPr>
        <xdr:cNvPr id="54596" name="Group 135"/>
        <xdr:cNvGrpSpPr>
          <a:grpSpLocks/>
        </xdr:cNvGrpSpPr>
      </xdr:nvGrpSpPr>
      <xdr:grpSpPr bwMode="auto">
        <a:xfrm>
          <a:off x="6572250" y="19907250"/>
          <a:ext cx="952500" cy="885825"/>
          <a:chOff x="6515100" y="19811999"/>
          <a:chExt cx="1006687" cy="885825"/>
        </a:xfrm>
      </xdr:grpSpPr>
      <xdr:pic>
        <xdr:nvPicPr>
          <xdr:cNvPr id="54674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6515100" y="19811999"/>
            <a:ext cx="1006687" cy="8858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75" name="Picture 14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6581776" y="19860180"/>
            <a:ext cx="885824" cy="8085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13</xdr:col>
      <xdr:colOff>76200</xdr:colOff>
      <xdr:row>132</xdr:row>
      <xdr:rowOff>19050</xdr:rowOff>
    </xdr:from>
    <xdr:to>
      <xdr:col>17</xdr:col>
      <xdr:colOff>190500</xdr:colOff>
      <xdr:row>137</xdr:row>
      <xdr:rowOff>133350</xdr:rowOff>
    </xdr:to>
    <xdr:grpSp>
      <xdr:nvGrpSpPr>
        <xdr:cNvPr id="54597" name="Group 136"/>
        <xdr:cNvGrpSpPr>
          <a:grpSpLocks/>
        </xdr:cNvGrpSpPr>
      </xdr:nvGrpSpPr>
      <xdr:grpSpPr bwMode="auto">
        <a:xfrm>
          <a:off x="2800350" y="19907250"/>
          <a:ext cx="952500" cy="885825"/>
          <a:chOff x="6515100" y="19811999"/>
          <a:chExt cx="1006687" cy="885825"/>
        </a:xfrm>
      </xdr:grpSpPr>
      <xdr:pic>
        <xdr:nvPicPr>
          <xdr:cNvPr id="54672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6515100" y="19811999"/>
            <a:ext cx="1006687" cy="8858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73" name="Picture 14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6581776" y="19860180"/>
            <a:ext cx="885824" cy="8085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13</xdr:col>
      <xdr:colOff>76200</xdr:colOff>
      <xdr:row>138</xdr:row>
      <xdr:rowOff>19050</xdr:rowOff>
    </xdr:from>
    <xdr:to>
      <xdr:col>17</xdr:col>
      <xdr:colOff>190500</xdr:colOff>
      <xdr:row>143</xdr:row>
      <xdr:rowOff>133350</xdr:rowOff>
    </xdr:to>
    <xdr:grpSp>
      <xdr:nvGrpSpPr>
        <xdr:cNvPr id="54598" name="Group 139"/>
        <xdr:cNvGrpSpPr>
          <a:grpSpLocks/>
        </xdr:cNvGrpSpPr>
      </xdr:nvGrpSpPr>
      <xdr:grpSpPr bwMode="auto">
        <a:xfrm>
          <a:off x="2800350" y="20831175"/>
          <a:ext cx="952500" cy="923925"/>
          <a:chOff x="6515100" y="19811999"/>
          <a:chExt cx="1006687" cy="885825"/>
        </a:xfrm>
      </xdr:grpSpPr>
      <xdr:pic>
        <xdr:nvPicPr>
          <xdr:cNvPr id="54670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6515100" y="19811999"/>
            <a:ext cx="1006687" cy="8858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71" name="Picture 14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6581776" y="19860180"/>
            <a:ext cx="885824" cy="8085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9525</xdr:colOff>
      <xdr:row>67</xdr:row>
      <xdr:rowOff>9525</xdr:rowOff>
    </xdr:from>
    <xdr:to>
      <xdr:col>8</xdr:col>
      <xdr:colOff>171450</xdr:colOff>
      <xdr:row>70</xdr:row>
      <xdr:rowOff>142875</xdr:rowOff>
    </xdr:to>
    <xdr:grpSp>
      <xdr:nvGrpSpPr>
        <xdr:cNvPr id="54599" name="Group 157"/>
        <xdr:cNvGrpSpPr>
          <a:grpSpLocks/>
        </xdr:cNvGrpSpPr>
      </xdr:nvGrpSpPr>
      <xdr:grpSpPr bwMode="auto">
        <a:xfrm>
          <a:off x="847725" y="10248900"/>
          <a:ext cx="1000125" cy="561975"/>
          <a:chOff x="863412" y="10159622"/>
          <a:chExt cx="1007409" cy="572812"/>
        </a:xfrm>
      </xdr:grpSpPr>
      <xdr:pic>
        <xdr:nvPicPr>
          <xdr:cNvPr id="54668" name="Picture 195" descr="back_grate.JPG"/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 flipV="1">
            <a:off x="863412" y="10159622"/>
            <a:ext cx="1007409" cy="5728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69" name="Picture 145" descr="pistol.jpg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981074" y="10167871"/>
            <a:ext cx="823072" cy="5449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9525</xdr:colOff>
      <xdr:row>75</xdr:row>
      <xdr:rowOff>9525</xdr:rowOff>
    </xdr:from>
    <xdr:to>
      <xdr:col>8</xdr:col>
      <xdr:colOff>171450</xdr:colOff>
      <xdr:row>78</xdr:row>
      <xdr:rowOff>142875</xdr:rowOff>
    </xdr:to>
    <xdr:grpSp>
      <xdr:nvGrpSpPr>
        <xdr:cNvPr id="54600" name="Group 158"/>
        <xdr:cNvGrpSpPr>
          <a:grpSpLocks/>
        </xdr:cNvGrpSpPr>
      </xdr:nvGrpSpPr>
      <xdr:grpSpPr bwMode="auto">
        <a:xfrm>
          <a:off x="847725" y="11420475"/>
          <a:ext cx="1000125" cy="561975"/>
          <a:chOff x="863412" y="10159622"/>
          <a:chExt cx="1007409" cy="572812"/>
        </a:xfrm>
      </xdr:grpSpPr>
      <xdr:pic>
        <xdr:nvPicPr>
          <xdr:cNvPr id="54666" name="Picture 195" descr="back_grate.JPG"/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 flipV="1">
            <a:off x="863412" y="10159622"/>
            <a:ext cx="1007409" cy="5728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67" name="Picture 160" descr="pistol.jpg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981074" y="10167871"/>
            <a:ext cx="823072" cy="5449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18</xdr:col>
      <xdr:colOff>9525</xdr:colOff>
      <xdr:row>75</xdr:row>
      <xdr:rowOff>9525</xdr:rowOff>
    </xdr:from>
    <xdr:to>
      <xdr:col>22</xdr:col>
      <xdr:colOff>171450</xdr:colOff>
      <xdr:row>78</xdr:row>
      <xdr:rowOff>142875</xdr:rowOff>
    </xdr:to>
    <xdr:grpSp>
      <xdr:nvGrpSpPr>
        <xdr:cNvPr id="54601" name="Group 161"/>
        <xdr:cNvGrpSpPr>
          <a:grpSpLocks/>
        </xdr:cNvGrpSpPr>
      </xdr:nvGrpSpPr>
      <xdr:grpSpPr bwMode="auto">
        <a:xfrm>
          <a:off x="3781425" y="11420475"/>
          <a:ext cx="1000125" cy="561975"/>
          <a:chOff x="863412" y="10159622"/>
          <a:chExt cx="1007409" cy="572812"/>
        </a:xfrm>
      </xdr:grpSpPr>
      <xdr:pic>
        <xdr:nvPicPr>
          <xdr:cNvPr id="54664" name="Picture 195" descr="back_grate.JPG"/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 flipV="1">
            <a:off x="863412" y="10159622"/>
            <a:ext cx="1007409" cy="5728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65" name="Picture 163" descr="pistol.jpg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981074" y="10167871"/>
            <a:ext cx="823072" cy="5449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32</xdr:col>
      <xdr:colOff>9525</xdr:colOff>
      <xdr:row>75</xdr:row>
      <xdr:rowOff>9525</xdr:rowOff>
    </xdr:from>
    <xdr:to>
      <xdr:col>36</xdr:col>
      <xdr:colOff>171450</xdr:colOff>
      <xdr:row>78</xdr:row>
      <xdr:rowOff>142875</xdr:rowOff>
    </xdr:to>
    <xdr:grpSp>
      <xdr:nvGrpSpPr>
        <xdr:cNvPr id="54602" name="Group 164"/>
        <xdr:cNvGrpSpPr>
          <a:grpSpLocks/>
        </xdr:cNvGrpSpPr>
      </xdr:nvGrpSpPr>
      <xdr:grpSpPr bwMode="auto">
        <a:xfrm>
          <a:off x="6715125" y="11420475"/>
          <a:ext cx="1000125" cy="561975"/>
          <a:chOff x="863412" y="10159622"/>
          <a:chExt cx="1007409" cy="572812"/>
        </a:xfrm>
      </xdr:grpSpPr>
      <xdr:pic>
        <xdr:nvPicPr>
          <xdr:cNvPr id="54662" name="Picture 195" descr="back_grate.JPG"/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 flipV="1">
            <a:off x="863412" y="10159622"/>
            <a:ext cx="1007409" cy="5728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63" name="Picture 166" descr="pistol.jpg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981074" y="10167871"/>
            <a:ext cx="823072" cy="5449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14</xdr:col>
      <xdr:colOff>76200</xdr:colOff>
      <xdr:row>179</xdr:row>
      <xdr:rowOff>9525</xdr:rowOff>
    </xdr:from>
    <xdr:to>
      <xdr:col>27</xdr:col>
      <xdr:colOff>161925</xdr:colOff>
      <xdr:row>186</xdr:row>
      <xdr:rowOff>0</xdr:rowOff>
    </xdr:to>
    <xdr:grpSp>
      <xdr:nvGrpSpPr>
        <xdr:cNvPr id="54603" name="Group 168"/>
        <xdr:cNvGrpSpPr>
          <a:grpSpLocks/>
        </xdr:cNvGrpSpPr>
      </xdr:nvGrpSpPr>
      <xdr:grpSpPr bwMode="auto">
        <a:xfrm>
          <a:off x="3009900" y="27365325"/>
          <a:ext cx="2809875" cy="1133475"/>
          <a:chOff x="76200" y="26937260"/>
          <a:chExt cx="2853578" cy="1099858"/>
        </a:xfrm>
      </xdr:grpSpPr>
      <xdr:pic>
        <xdr:nvPicPr>
          <xdr:cNvPr id="54660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6200" y="26946785"/>
            <a:ext cx="2853578" cy="10746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61" name="Picture 10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444874" y="26937260"/>
            <a:ext cx="1963830" cy="10998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38100</xdr:colOff>
      <xdr:row>191</xdr:row>
      <xdr:rowOff>47625</xdr:rowOff>
    </xdr:from>
    <xdr:to>
      <xdr:col>25</xdr:col>
      <xdr:colOff>152400</xdr:colOff>
      <xdr:row>198</xdr:row>
      <xdr:rowOff>76200</xdr:rowOff>
    </xdr:to>
    <xdr:grpSp>
      <xdr:nvGrpSpPr>
        <xdr:cNvPr id="54604" name="Group 151"/>
        <xdr:cNvGrpSpPr>
          <a:grpSpLocks/>
        </xdr:cNvGrpSpPr>
      </xdr:nvGrpSpPr>
      <xdr:grpSpPr bwMode="auto">
        <a:xfrm>
          <a:off x="4229100" y="29317950"/>
          <a:ext cx="1162050" cy="876300"/>
          <a:chOff x="2061882" y="28798361"/>
          <a:chExt cx="1680882" cy="818786"/>
        </a:xfrm>
      </xdr:grpSpPr>
      <xdr:pic>
        <xdr:nvPicPr>
          <xdr:cNvPr id="54658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2061882" y="28798361"/>
            <a:ext cx="1680882" cy="8187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59" name="Picture 24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2152593" y="28870272"/>
            <a:ext cx="1417656" cy="72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38100</xdr:colOff>
      <xdr:row>199</xdr:row>
      <xdr:rowOff>47625</xdr:rowOff>
    </xdr:from>
    <xdr:to>
      <xdr:col>25</xdr:col>
      <xdr:colOff>152400</xdr:colOff>
      <xdr:row>206</xdr:row>
      <xdr:rowOff>76200</xdr:rowOff>
    </xdr:to>
    <xdr:grpSp>
      <xdr:nvGrpSpPr>
        <xdr:cNvPr id="54605" name="Group 197"/>
        <xdr:cNvGrpSpPr>
          <a:grpSpLocks/>
        </xdr:cNvGrpSpPr>
      </xdr:nvGrpSpPr>
      <xdr:grpSpPr bwMode="auto">
        <a:xfrm>
          <a:off x="4229100" y="30289500"/>
          <a:ext cx="1162050" cy="866775"/>
          <a:chOff x="2061882" y="28798361"/>
          <a:chExt cx="1680882" cy="818786"/>
        </a:xfrm>
      </xdr:grpSpPr>
      <xdr:pic>
        <xdr:nvPicPr>
          <xdr:cNvPr id="54656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061882" y="28798361"/>
            <a:ext cx="1680882" cy="8187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57" name="Picture 24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2152593" y="28870272"/>
            <a:ext cx="1417656" cy="72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38100</xdr:colOff>
      <xdr:row>207</xdr:row>
      <xdr:rowOff>47625</xdr:rowOff>
    </xdr:from>
    <xdr:to>
      <xdr:col>25</xdr:col>
      <xdr:colOff>152400</xdr:colOff>
      <xdr:row>214</xdr:row>
      <xdr:rowOff>76200</xdr:rowOff>
    </xdr:to>
    <xdr:grpSp>
      <xdr:nvGrpSpPr>
        <xdr:cNvPr id="54606" name="Group 200"/>
        <xdr:cNvGrpSpPr>
          <a:grpSpLocks/>
        </xdr:cNvGrpSpPr>
      </xdr:nvGrpSpPr>
      <xdr:grpSpPr bwMode="auto">
        <a:xfrm>
          <a:off x="4229100" y="31251525"/>
          <a:ext cx="1162050" cy="866775"/>
          <a:chOff x="2061882" y="28798361"/>
          <a:chExt cx="1680882" cy="818786"/>
        </a:xfrm>
      </xdr:grpSpPr>
      <xdr:pic>
        <xdr:nvPicPr>
          <xdr:cNvPr id="54654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061882" y="28798361"/>
            <a:ext cx="1680882" cy="8187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55" name="Picture 24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2152593" y="28870272"/>
            <a:ext cx="1417656" cy="72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38100</xdr:colOff>
      <xdr:row>215</xdr:row>
      <xdr:rowOff>47625</xdr:rowOff>
    </xdr:from>
    <xdr:to>
      <xdr:col>25</xdr:col>
      <xdr:colOff>152400</xdr:colOff>
      <xdr:row>222</xdr:row>
      <xdr:rowOff>76200</xdr:rowOff>
    </xdr:to>
    <xdr:grpSp>
      <xdr:nvGrpSpPr>
        <xdr:cNvPr id="54607" name="Group 203"/>
        <xdr:cNvGrpSpPr>
          <a:grpSpLocks/>
        </xdr:cNvGrpSpPr>
      </xdr:nvGrpSpPr>
      <xdr:grpSpPr bwMode="auto">
        <a:xfrm>
          <a:off x="4229100" y="32213550"/>
          <a:ext cx="1162050" cy="866775"/>
          <a:chOff x="2061882" y="28798361"/>
          <a:chExt cx="1680882" cy="818786"/>
        </a:xfrm>
      </xdr:grpSpPr>
      <xdr:pic>
        <xdr:nvPicPr>
          <xdr:cNvPr id="54652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061882" y="28798361"/>
            <a:ext cx="1680882" cy="8187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53" name="Picture 24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2152593" y="28870272"/>
            <a:ext cx="1417656" cy="72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38100</xdr:colOff>
      <xdr:row>223</xdr:row>
      <xdr:rowOff>47625</xdr:rowOff>
    </xdr:from>
    <xdr:to>
      <xdr:col>25</xdr:col>
      <xdr:colOff>152400</xdr:colOff>
      <xdr:row>230</xdr:row>
      <xdr:rowOff>76200</xdr:rowOff>
    </xdr:to>
    <xdr:grpSp>
      <xdr:nvGrpSpPr>
        <xdr:cNvPr id="54608" name="Group 206"/>
        <xdr:cNvGrpSpPr>
          <a:grpSpLocks/>
        </xdr:cNvGrpSpPr>
      </xdr:nvGrpSpPr>
      <xdr:grpSpPr bwMode="auto">
        <a:xfrm>
          <a:off x="4229100" y="33175575"/>
          <a:ext cx="1162050" cy="866775"/>
          <a:chOff x="2061882" y="28798361"/>
          <a:chExt cx="1680882" cy="818786"/>
        </a:xfrm>
      </xdr:grpSpPr>
      <xdr:pic>
        <xdr:nvPicPr>
          <xdr:cNvPr id="54650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061882" y="28798361"/>
            <a:ext cx="1680882" cy="8187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51" name="Picture 24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2152593" y="28870272"/>
            <a:ext cx="1417656" cy="72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38100</xdr:colOff>
      <xdr:row>231</xdr:row>
      <xdr:rowOff>47625</xdr:rowOff>
    </xdr:from>
    <xdr:to>
      <xdr:col>25</xdr:col>
      <xdr:colOff>152400</xdr:colOff>
      <xdr:row>238</xdr:row>
      <xdr:rowOff>76200</xdr:rowOff>
    </xdr:to>
    <xdr:grpSp>
      <xdr:nvGrpSpPr>
        <xdr:cNvPr id="54609" name="Group 209"/>
        <xdr:cNvGrpSpPr>
          <a:grpSpLocks/>
        </xdr:cNvGrpSpPr>
      </xdr:nvGrpSpPr>
      <xdr:grpSpPr bwMode="auto">
        <a:xfrm>
          <a:off x="4229100" y="34137600"/>
          <a:ext cx="1162050" cy="866775"/>
          <a:chOff x="2061882" y="28798361"/>
          <a:chExt cx="1680882" cy="818786"/>
        </a:xfrm>
      </xdr:grpSpPr>
      <xdr:pic>
        <xdr:nvPicPr>
          <xdr:cNvPr id="54648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061882" y="28798361"/>
            <a:ext cx="1680882" cy="8187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49" name="Picture 24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2152593" y="28870272"/>
            <a:ext cx="1417656" cy="72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20</xdr:col>
      <xdr:colOff>38100</xdr:colOff>
      <xdr:row>239</xdr:row>
      <xdr:rowOff>47625</xdr:rowOff>
    </xdr:from>
    <xdr:to>
      <xdr:col>25</xdr:col>
      <xdr:colOff>152400</xdr:colOff>
      <xdr:row>246</xdr:row>
      <xdr:rowOff>76200</xdr:rowOff>
    </xdr:to>
    <xdr:grpSp>
      <xdr:nvGrpSpPr>
        <xdr:cNvPr id="54610" name="Group 212"/>
        <xdr:cNvGrpSpPr>
          <a:grpSpLocks/>
        </xdr:cNvGrpSpPr>
      </xdr:nvGrpSpPr>
      <xdr:grpSpPr bwMode="auto">
        <a:xfrm>
          <a:off x="4229100" y="35099625"/>
          <a:ext cx="1162050" cy="866775"/>
          <a:chOff x="2061882" y="28798361"/>
          <a:chExt cx="1680882" cy="818786"/>
        </a:xfrm>
      </xdr:grpSpPr>
      <xdr:pic>
        <xdr:nvPicPr>
          <xdr:cNvPr id="54646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061882" y="28798361"/>
            <a:ext cx="1680882" cy="8187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47" name="Picture 24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10000"/>
          </a:blip>
          <a:srcRect/>
          <a:stretch>
            <a:fillRect/>
          </a:stretch>
        </xdr:blipFill>
        <xdr:spPr bwMode="auto">
          <a:xfrm>
            <a:off x="2152593" y="28870272"/>
            <a:ext cx="1417656" cy="72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200025</xdr:colOff>
      <xdr:row>80</xdr:row>
      <xdr:rowOff>9525</xdr:rowOff>
    </xdr:from>
    <xdr:to>
      <xdr:col>8</xdr:col>
      <xdr:colOff>38100</xdr:colOff>
      <xdr:row>85</xdr:row>
      <xdr:rowOff>104775</xdr:rowOff>
    </xdr:to>
    <xdr:grpSp>
      <xdr:nvGrpSpPr>
        <xdr:cNvPr id="54611" name="Group 169"/>
        <xdr:cNvGrpSpPr>
          <a:grpSpLocks/>
        </xdr:cNvGrpSpPr>
      </xdr:nvGrpSpPr>
      <xdr:grpSpPr bwMode="auto">
        <a:xfrm>
          <a:off x="1038225" y="12163425"/>
          <a:ext cx="676275" cy="819150"/>
          <a:chOff x="855009" y="12076974"/>
          <a:chExt cx="680197" cy="827328"/>
        </a:xfrm>
      </xdr:grpSpPr>
      <xdr:pic>
        <xdr:nvPicPr>
          <xdr:cNvPr id="54642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855009" y="12076974"/>
            <a:ext cx="680197" cy="8273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43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968212" y="12270440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44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1143024" y="12467663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45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1284218" y="12127004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14</xdr:col>
      <xdr:colOff>9525</xdr:colOff>
      <xdr:row>80</xdr:row>
      <xdr:rowOff>9525</xdr:rowOff>
    </xdr:from>
    <xdr:to>
      <xdr:col>17</xdr:col>
      <xdr:colOff>57150</xdr:colOff>
      <xdr:row>85</xdr:row>
      <xdr:rowOff>104775</xdr:rowOff>
    </xdr:to>
    <xdr:grpSp>
      <xdr:nvGrpSpPr>
        <xdr:cNvPr id="54612" name="Group 170"/>
        <xdr:cNvGrpSpPr>
          <a:grpSpLocks/>
        </xdr:cNvGrpSpPr>
      </xdr:nvGrpSpPr>
      <xdr:grpSpPr bwMode="auto">
        <a:xfrm>
          <a:off x="2943225" y="12163425"/>
          <a:ext cx="676275" cy="819150"/>
          <a:chOff x="855009" y="12076974"/>
          <a:chExt cx="680197" cy="827328"/>
        </a:xfrm>
      </xdr:grpSpPr>
      <xdr:pic>
        <xdr:nvPicPr>
          <xdr:cNvPr id="54638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855009" y="12076974"/>
            <a:ext cx="680197" cy="8273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39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968212" y="12270440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40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1143024" y="12467663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41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1284218" y="12127004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39</xdr:col>
      <xdr:colOff>9525</xdr:colOff>
      <xdr:row>80</xdr:row>
      <xdr:rowOff>9525</xdr:rowOff>
    </xdr:from>
    <xdr:to>
      <xdr:col>42</xdr:col>
      <xdr:colOff>57150</xdr:colOff>
      <xdr:row>85</xdr:row>
      <xdr:rowOff>104775</xdr:rowOff>
    </xdr:to>
    <xdr:grpSp>
      <xdr:nvGrpSpPr>
        <xdr:cNvPr id="54613" name="Group 175"/>
        <xdr:cNvGrpSpPr>
          <a:grpSpLocks/>
        </xdr:cNvGrpSpPr>
      </xdr:nvGrpSpPr>
      <xdr:grpSpPr bwMode="auto">
        <a:xfrm>
          <a:off x="8181975" y="12163425"/>
          <a:ext cx="676275" cy="819150"/>
          <a:chOff x="855009" y="12076974"/>
          <a:chExt cx="680197" cy="827328"/>
        </a:xfrm>
      </xdr:grpSpPr>
      <xdr:pic>
        <xdr:nvPicPr>
          <xdr:cNvPr id="54634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855009" y="12076974"/>
            <a:ext cx="680197" cy="8273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35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968212" y="12270440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36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1143024" y="12467663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37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1284218" y="12127004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38</xdr:col>
      <xdr:colOff>209550</xdr:colOff>
      <xdr:row>87</xdr:row>
      <xdr:rowOff>9525</xdr:rowOff>
    </xdr:from>
    <xdr:to>
      <xdr:col>42</xdr:col>
      <xdr:colOff>76200</xdr:colOff>
      <xdr:row>93</xdr:row>
      <xdr:rowOff>85725</xdr:rowOff>
    </xdr:to>
    <xdr:grpSp>
      <xdr:nvGrpSpPr>
        <xdr:cNvPr id="54614" name="Group 180"/>
        <xdr:cNvGrpSpPr>
          <a:grpSpLocks/>
        </xdr:cNvGrpSpPr>
      </xdr:nvGrpSpPr>
      <xdr:grpSpPr bwMode="auto">
        <a:xfrm>
          <a:off x="8172450" y="13201650"/>
          <a:ext cx="704850" cy="790575"/>
          <a:chOff x="855009" y="12076974"/>
          <a:chExt cx="680197" cy="827328"/>
        </a:xfrm>
      </xdr:grpSpPr>
      <xdr:pic>
        <xdr:nvPicPr>
          <xdr:cNvPr id="54630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855009" y="12076974"/>
            <a:ext cx="680197" cy="8273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31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968212" y="12270440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32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1143024" y="12467663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633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</a:blip>
          <a:srcRect/>
          <a:stretch>
            <a:fillRect/>
          </a:stretch>
        </xdr:blipFill>
        <xdr:spPr bwMode="auto">
          <a:xfrm>
            <a:off x="1284218" y="12127004"/>
            <a:ext cx="200053" cy="4034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23</xdr:col>
      <xdr:colOff>9525</xdr:colOff>
      <xdr:row>139</xdr:row>
      <xdr:rowOff>9525</xdr:rowOff>
    </xdr:from>
    <xdr:to>
      <xdr:col>25</xdr:col>
      <xdr:colOff>180975</xdr:colOff>
      <xdr:row>144</xdr:row>
      <xdr:rowOff>104775</xdr:rowOff>
    </xdr:to>
    <xdr:grpSp>
      <xdr:nvGrpSpPr>
        <xdr:cNvPr id="54615" name="Group 203"/>
        <xdr:cNvGrpSpPr>
          <a:grpSpLocks/>
        </xdr:cNvGrpSpPr>
      </xdr:nvGrpSpPr>
      <xdr:grpSpPr bwMode="auto">
        <a:xfrm>
          <a:off x="4829175" y="20983575"/>
          <a:ext cx="590550" cy="914400"/>
          <a:chOff x="4810685" y="20817563"/>
          <a:chExt cx="680197" cy="894563"/>
        </a:xfrm>
      </xdr:grpSpPr>
      <xdr:pic>
        <xdr:nvPicPr>
          <xdr:cNvPr id="54626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4810685" y="20817563"/>
            <a:ext cx="680197" cy="8945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3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prstClr val="black"/>
              <a:schemeClr val="accent2">
                <a:tint val="45000"/>
                <a:satMod val="400000"/>
              </a:schemeClr>
            </a:duotone>
            <a:lum bright="-20000"/>
          </a:blip>
          <a:srcRect/>
          <a:stretch>
            <a:fillRect/>
          </a:stretch>
        </xdr:blipFill>
        <xdr:spPr bwMode="auto">
          <a:xfrm>
            <a:off x="4923888" y="21026752"/>
            <a:ext cx="200053" cy="436198"/>
          </a:xfrm>
          <a:prstGeom prst="rect">
            <a:avLst/>
          </a:prstGeom>
          <a:noFill/>
        </xdr:spPr>
      </xdr:pic>
      <xdr:pic>
        <xdr:nvPicPr>
          <xdr:cNvPr id="194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prstClr val="black"/>
              <a:schemeClr val="accent2">
                <a:tint val="45000"/>
                <a:satMod val="400000"/>
              </a:schemeClr>
            </a:duotone>
            <a:lum bright="-20000"/>
          </a:blip>
          <a:srcRect/>
          <a:stretch>
            <a:fillRect/>
          </a:stretch>
        </xdr:blipFill>
        <xdr:spPr bwMode="auto">
          <a:xfrm>
            <a:off x="5098700" y="21240002"/>
            <a:ext cx="200053" cy="436198"/>
          </a:xfrm>
          <a:prstGeom prst="rect">
            <a:avLst/>
          </a:prstGeom>
          <a:noFill/>
        </xdr:spPr>
      </xdr:pic>
      <xdr:pic>
        <xdr:nvPicPr>
          <xdr:cNvPr id="195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prstClr val="black"/>
              <a:schemeClr val="accent2">
                <a:tint val="45000"/>
                <a:satMod val="400000"/>
              </a:schemeClr>
            </a:duotone>
            <a:lum bright="-20000"/>
          </a:blip>
          <a:srcRect/>
          <a:stretch>
            <a:fillRect/>
          </a:stretch>
        </xdr:blipFill>
        <xdr:spPr bwMode="auto">
          <a:xfrm>
            <a:off x="5239894" y="20871659"/>
            <a:ext cx="200053" cy="436198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31</xdr:col>
      <xdr:colOff>9525</xdr:colOff>
      <xdr:row>139</xdr:row>
      <xdr:rowOff>9525</xdr:rowOff>
    </xdr:from>
    <xdr:to>
      <xdr:col>33</xdr:col>
      <xdr:colOff>180975</xdr:colOff>
      <xdr:row>144</xdr:row>
      <xdr:rowOff>104775</xdr:rowOff>
    </xdr:to>
    <xdr:grpSp>
      <xdr:nvGrpSpPr>
        <xdr:cNvPr id="54616" name="Group 203"/>
        <xdr:cNvGrpSpPr>
          <a:grpSpLocks/>
        </xdr:cNvGrpSpPr>
      </xdr:nvGrpSpPr>
      <xdr:grpSpPr bwMode="auto">
        <a:xfrm>
          <a:off x="6505575" y="20983575"/>
          <a:ext cx="590550" cy="914400"/>
          <a:chOff x="4810685" y="20817563"/>
          <a:chExt cx="680197" cy="894563"/>
        </a:xfrm>
      </xdr:grpSpPr>
      <xdr:pic>
        <xdr:nvPicPr>
          <xdr:cNvPr id="54622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4810685" y="20817563"/>
            <a:ext cx="680197" cy="8945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prstClr val="black"/>
              <a:schemeClr val="accent2">
                <a:tint val="45000"/>
                <a:satMod val="400000"/>
              </a:schemeClr>
            </a:duotone>
            <a:lum bright="-20000"/>
          </a:blip>
          <a:srcRect/>
          <a:stretch>
            <a:fillRect/>
          </a:stretch>
        </xdr:blipFill>
        <xdr:spPr bwMode="auto">
          <a:xfrm>
            <a:off x="4923888" y="21026752"/>
            <a:ext cx="200053" cy="436198"/>
          </a:xfrm>
          <a:prstGeom prst="rect">
            <a:avLst/>
          </a:prstGeom>
          <a:noFill/>
        </xdr:spPr>
      </xdr:pic>
      <xdr:pic>
        <xdr:nvPicPr>
          <xdr:cNvPr id="206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prstClr val="black"/>
              <a:schemeClr val="accent2">
                <a:tint val="45000"/>
                <a:satMod val="400000"/>
              </a:schemeClr>
            </a:duotone>
            <a:lum bright="-20000"/>
          </a:blip>
          <a:srcRect/>
          <a:stretch>
            <a:fillRect/>
          </a:stretch>
        </xdr:blipFill>
        <xdr:spPr bwMode="auto">
          <a:xfrm>
            <a:off x="5098700" y="21240002"/>
            <a:ext cx="200053" cy="436198"/>
          </a:xfrm>
          <a:prstGeom prst="rect">
            <a:avLst/>
          </a:prstGeom>
          <a:noFill/>
        </xdr:spPr>
      </xdr:pic>
      <xdr:pic>
        <xdr:nvPicPr>
          <xdr:cNvPr id="207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prstClr val="black"/>
              <a:schemeClr val="accent2">
                <a:tint val="45000"/>
                <a:satMod val="400000"/>
              </a:schemeClr>
            </a:duotone>
            <a:lum bright="-20000"/>
          </a:blip>
          <a:srcRect/>
          <a:stretch>
            <a:fillRect/>
          </a:stretch>
        </xdr:blipFill>
        <xdr:spPr bwMode="auto">
          <a:xfrm>
            <a:off x="5239894" y="20871659"/>
            <a:ext cx="200053" cy="436198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39</xdr:col>
      <xdr:colOff>9525</xdr:colOff>
      <xdr:row>139</xdr:row>
      <xdr:rowOff>9525</xdr:rowOff>
    </xdr:from>
    <xdr:to>
      <xdr:col>41</xdr:col>
      <xdr:colOff>180975</xdr:colOff>
      <xdr:row>144</xdr:row>
      <xdr:rowOff>104775</xdr:rowOff>
    </xdr:to>
    <xdr:grpSp>
      <xdr:nvGrpSpPr>
        <xdr:cNvPr id="54617" name="Group 203"/>
        <xdr:cNvGrpSpPr>
          <a:grpSpLocks/>
        </xdr:cNvGrpSpPr>
      </xdr:nvGrpSpPr>
      <xdr:grpSpPr bwMode="auto">
        <a:xfrm>
          <a:off x="8181975" y="20983575"/>
          <a:ext cx="590550" cy="914400"/>
          <a:chOff x="4810685" y="20817563"/>
          <a:chExt cx="680197" cy="894563"/>
        </a:xfrm>
      </xdr:grpSpPr>
      <xdr:pic>
        <xdr:nvPicPr>
          <xdr:cNvPr id="54618" name="Picture 226" descr="back_grate.JPG"/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4810685" y="20817563"/>
            <a:ext cx="680197" cy="8945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prstClr val="black"/>
              <a:schemeClr val="accent2">
                <a:tint val="45000"/>
                <a:satMod val="400000"/>
              </a:schemeClr>
            </a:duotone>
            <a:lum bright="-20000"/>
          </a:blip>
          <a:srcRect/>
          <a:stretch>
            <a:fillRect/>
          </a:stretch>
        </xdr:blipFill>
        <xdr:spPr bwMode="auto">
          <a:xfrm>
            <a:off x="4923888" y="21026752"/>
            <a:ext cx="200053" cy="436198"/>
          </a:xfrm>
          <a:prstGeom prst="rect">
            <a:avLst/>
          </a:prstGeom>
          <a:noFill/>
        </xdr:spPr>
      </xdr:pic>
      <xdr:pic>
        <xdr:nvPicPr>
          <xdr:cNvPr id="211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prstClr val="black"/>
              <a:schemeClr val="accent2">
                <a:tint val="45000"/>
                <a:satMod val="400000"/>
              </a:schemeClr>
            </a:duotone>
            <a:lum bright="-20000"/>
          </a:blip>
          <a:srcRect/>
          <a:stretch>
            <a:fillRect/>
          </a:stretch>
        </xdr:blipFill>
        <xdr:spPr bwMode="auto">
          <a:xfrm>
            <a:off x="5098700" y="21240002"/>
            <a:ext cx="200053" cy="436198"/>
          </a:xfrm>
          <a:prstGeom prst="rect">
            <a:avLst/>
          </a:prstGeom>
          <a:noFill/>
        </xdr:spPr>
      </xdr:pic>
      <xdr:pic>
        <xdr:nvPicPr>
          <xdr:cNvPr id="212" name="Picture 1024" descr="smoke_grenade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prstClr val="black"/>
              <a:schemeClr val="accent2">
                <a:tint val="45000"/>
                <a:satMod val="400000"/>
              </a:schemeClr>
            </a:duotone>
            <a:lum bright="-20000"/>
          </a:blip>
          <a:srcRect/>
          <a:stretch>
            <a:fillRect/>
          </a:stretch>
        </xdr:blipFill>
        <xdr:spPr bwMode="auto">
          <a:xfrm>
            <a:off x="5239894" y="20871659"/>
            <a:ext cx="200053" cy="436198"/>
          </a:xfrm>
          <a:prstGeom prst="rect">
            <a:avLst/>
          </a:prstGeom>
          <a:noFill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19050</xdr:rowOff>
    </xdr:from>
    <xdr:to>
      <xdr:col>11</xdr:col>
      <xdr:colOff>9525</xdr:colOff>
      <xdr:row>14</xdr:row>
      <xdr:rowOff>114300</xdr:rowOff>
    </xdr:to>
    <xdr:pic>
      <xdr:nvPicPr>
        <xdr:cNvPr id="44712" name="Picture 1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19050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25</xdr:row>
      <xdr:rowOff>0</xdr:rowOff>
    </xdr:from>
    <xdr:to>
      <xdr:col>14</xdr:col>
      <xdr:colOff>0</xdr:colOff>
      <xdr:row>25</xdr:row>
      <xdr:rowOff>0</xdr:rowOff>
    </xdr:to>
    <xdr:pic>
      <xdr:nvPicPr>
        <xdr:cNvPr id="44713" name="Picture 7" descr="a_4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3700" y="4048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0</xdr:row>
      <xdr:rowOff>19050</xdr:rowOff>
    </xdr:from>
    <xdr:to>
      <xdr:col>20</xdr:col>
      <xdr:colOff>180975</xdr:colOff>
      <xdr:row>14</xdr:row>
      <xdr:rowOff>114300</xdr:rowOff>
    </xdr:to>
    <xdr:pic>
      <xdr:nvPicPr>
        <xdr:cNvPr id="44714" name="Picture 14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19050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0</xdr:colOff>
      <xdr:row>0</xdr:row>
      <xdr:rowOff>19050</xdr:rowOff>
    </xdr:from>
    <xdr:to>
      <xdr:col>30</xdr:col>
      <xdr:colOff>190500</xdr:colOff>
      <xdr:row>14</xdr:row>
      <xdr:rowOff>114300</xdr:rowOff>
    </xdr:to>
    <xdr:pic>
      <xdr:nvPicPr>
        <xdr:cNvPr id="44715" name="Picture 15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10100" y="19050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0</xdr:colOff>
      <xdr:row>0</xdr:row>
      <xdr:rowOff>28575</xdr:rowOff>
    </xdr:from>
    <xdr:to>
      <xdr:col>40</xdr:col>
      <xdr:colOff>190500</xdr:colOff>
      <xdr:row>14</xdr:row>
      <xdr:rowOff>123825</xdr:rowOff>
    </xdr:to>
    <xdr:pic>
      <xdr:nvPicPr>
        <xdr:cNvPr id="44716" name="Picture 1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0" y="28575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17</xdr:row>
      <xdr:rowOff>57150</xdr:rowOff>
    </xdr:from>
    <xdr:to>
      <xdr:col>10</xdr:col>
      <xdr:colOff>180975</xdr:colOff>
      <xdr:row>31</xdr:row>
      <xdr:rowOff>152400</xdr:rowOff>
    </xdr:to>
    <xdr:pic>
      <xdr:nvPicPr>
        <xdr:cNvPr id="44717" name="Picture 17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2809875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161925</xdr:colOff>
      <xdr:row>17</xdr:row>
      <xdr:rowOff>57150</xdr:rowOff>
    </xdr:from>
    <xdr:to>
      <xdr:col>20</xdr:col>
      <xdr:colOff>142875</xdr:colOff>
      <xdr:row>31</xdr:row>
      <xdr:rowOff>152400</xdr:rowOff>
    </xdr:to>
    <xdr:pic>
      <xdr:nvPicPr>
        <xdr:cNvPr id="44718" name="Picture 18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809875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171450</xdr:colOff>
      <xdr:row>17</xdr:row>
      <xdr:rowOff>57150</xdr:rowOff>
    </xdr:from>
    <xdr:to>
      <xdr:col>30</xdr:col>
      <xdr:colOff>152400</xdr:colOff>
      <xdr:row>31</xdr:row>
      <xdr:rowOff>152400</xdr:rowOff>
    </xdr:to>
    <xdr:pic>
      <xdr:nvPicPr>
        <xdr:cNvPr id="44719" name="Picture 19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0" y="2809875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171450</xdr:colOff>
      <xdr:row>17</xdr:row>
      <xdr:rowOff>66675</xdr:rowOff>
    </xdr:from>
    <xdr:to>
      <xdr:col>40</xdr:col>
      <xdr:colOff>152400</xdr:colOff>
      <xdr:row>32</xdr:row>
      <xdr:rowOff>0</xdr:rowOff>
    </xdr:to>
    <xdr:pic>
      <xdr:nvPicPr>
        <xdr:cNvPr id="44720" name="Picture 20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2819400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43</xdr:row>
      <xdr:rowOff>19050</xdr:rowOff>
    </xdr:from>
    <xdr:to>
      <xdr:col>11</xdr:col>
      <xdr:colOff>9525</xdr:colOff>
      <xdr:row>57</xdr:row>
      <xdr:rowOff>114300</xdr:rowOff>
    </xdr:to>
    <xdr:pic>
      <xdr:nvPicPr>
        <xdr:cNvPr id="44721" name="Picture 21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7010400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0</xdr:colOff>
      <xdr:row>68</xdr:row>
      <xdr:rowOff>0</xdr:rowOff>
    </xdr:to>
    <xdr:pic>
      <xdr:nvPicPr>
        <xdr:cNvPr id="44722" name="Picture 22" descr="a_4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3700" y="11039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43</xdr:row>
      <xdr:rowOff>19050</xdr:rowOff>
    </xdr:from>
    <xdr:to>
      <xdr:col>20</xdr:col>
      <xdr:colOff>180975</xdr:colOff>
      <xdr:row>57</xdr:row>
      <xdr:rowOff>114300</xdr:rowOff>
    </xdr:to>
    <xdr:pic>
      <xdr:nvPicPr>
        <xdr:cNvPr id="44723" name="Picture 23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7010400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0</xdr:colOff>
      <xdr:row>43</xdr:row>
      <xdr:rowOff>19050</xdr:rowOff>
    </xdr:from>
    <xdr:to>
      <xdr:col>30</xdr:col>
      <xdr:colOff>190500</xdr:colOff>
      <xdr:row>57</xdr:row>
      <xdr:rowOff>114300</xdr:rowOff>
    </xdr:to>
    <xdr:pic>
      <xdr:nvPicPr>
        <xdr:cNvPr id="44724" name="Picture 24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10100" y="7010400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0</xdr:colOff>
      <xdr:row>43</xdr:row>
      <xdr:rowOff>28575</xdr:rowOff>
    </xdr:from>
    <xdr:to>
      <xdr:col>40</xdr:col>
      <xdr:colOff>190500</xdr:colOff>
      <xdr:row>57</xdr:row>
      <xdr:rowOff>123825</xdr:rowOff>
    </xdr:to>
    <xdr:pic>
      <xdr:nvPicPr>
        <xdr:cNvPr id="44725" name="Picture 25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0" y="7019925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60</xdr:row>
      <xdr:rowOff>57150</xdr:rowOff>
    </xdr:from>
    <xdr:to>
      <xdr:col>10</xdr:col>
      <xdr:colOff>180975</xdr:colOff>
      <xdr:row>74</xdr:row>
      <xdr:rowOff>152400</xdr:rowOff>
    </xdr:to>
    <xdr:pic>
      <xdr:nvPicPr>
        <xdr:cNvPr id="44726" name="Picture 26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9801225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161925</xdr:colOff>
      <xdr:row>60</xdr:row>
      <xdr:rowOff>57150</xdr:rowOff>
    </xdr:from>
    <xdr:to>
      <xdr:col>20</xdr:col>
      <xdr:colOff>142875</xdr:colOff>
      <xdr:row>74</xdr:row>
      <xdr:rowOff>152400</xdr:rowOff>
    </xdr:to>
    <xdr:pic>
      <xdr:nvPicPr>
        <xdr:cNvPr id="44727" name="Picture 27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9801225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171450</xdr:colOff>
      <xdr:row>60</xdr:row>
      <xdr:rowOff>57150</xdr:rowOff>
    </xdr:from>
    <xdr:to>
      <xdr:col>30</xdr:col>
      <xdr:colOff>152400</xdr:colOff>
      <xdr:row>74</xdr:row>
      <xdr:rowOff>152400</xdr:rowOff>
    </xdr:to>
    <xdr:pic>
      <xdr:nvPicPr>
        <xdr:cNvPr id="44728" name="Picture 28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0" y="9801225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171450</xdr:colOff>
      <xdr:row>60</xdr:row>
      <xdr:rowOff>66675</xdr:rowOff>
    </xdr:from>
    <xdr:to>
      <xdr:col>40</xdr:col>
      <xdr:colOff>152400</xdr:colOff>
      <xdr:row>75</xdr:row>
      <xdr:rowOff>0</xdr:rowOff>
    </xdr:to>
    <xdr:pic>
      <xdr:nvPicPr>
        <xdr:cNvPr id="44729" name="Picture 29" descr="ore_da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9810750"/>
          <a:ext cx="1866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:B11" totalsRowShown="0" headerRowDxfId="17" dataDxfId="15" headerRowBorderDxfId="16" tableBorderDxfId="14" totalsRowBorderDxfId="13">
  <autoFilter ref="A1:B11"/>
  <tableColumns count="2">
    <tableColumn id="1" name="Action" dataDxfId="12"/>
    <tableColumn id="2" name="Effect" dataDxfId="11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4:B19" totalsRowShown="0" headerRowDxfId="10" dataDxfId="8" headerRowBorderDxfId="9" tableBorderDxfId="7" totalsRowBorderDxfId="6">
  <autoFilter ref="A14:B19"/>
  <tableColumns count="2">
    <tableColumn id="1" name="Quality" dataDxfId="5"/>
    <tableColumn id="2" name="Effect" dataDxfId="4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22:B27" totalsRowShown="0" headerRowDxfId="3" dataDxfId="2">
  <autoFilter ref="A22:B27"/>
  <tableColumns count="2">
    <tableColumn id="1" name="Willpower" dataDxfId="1"/>
    <tableColumn id="2" name="Effect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D576"/>
  <sheetViews>
    <sheetView tabSelected="1" topLeftCell="A388" zoomScale="85" zoomScaleNormal="85" workbookViewId="0">
      <selection activeCell="AX31" sqref="AX31"/>
    </sheetView>
  </sheetViews>
  <sheetFormatPr defaultColWidth="3.140625" defaultRowHeight="12"/>
  <cols>
    <col min="1" max="48" width="3.140625" style="4"/>
    <col min="49" max="49" width="16.42578125" style="4" bestFit="1" customWidth="1"/>
    <col min="50" max="50" width="46.7109375" style="4" bestFit="1" customWidth="1"/>
    <col min="51" max="51" width="4" style="4" bestFit="1" customWidth="1"/>
    <col min="52" max="52" width="4" style="4" customWidth="1"/>
    <col min="53" max="64" width="3.140625" style="4"/>
    <col min="65" max="65" width="4" style="4" bestFit="1" customWidth="1"/>
    <col min="66" max="16384" width="3.140625" style="4"/>
  </cols>
  <sheetData>
    <row r="1" spans="1:56" ht="13.5" customHeight="1" thickBot="1">
      <c r="A1" s="277" t="s">
        <v>29</v>
      </c>
      <c r="B1" s="278"/>
      <c r="C1" s="278"/>
      <c r="D1" s="284" t="s">
        <v>124</v>
      </c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78" t="s">
        <v>30</v>
      </c>
      <c r="P1" s="278"/>
      <c r="Q1" s="278"/>
      <c r="R1" s="253" t="s">
        <v>603</v>
      </c>
      <c r="S1" s="255"/>
      <c r="T1" s="255"/>
      <c r="U1" s="255"/>
      <c r="V1" s="255"/>
      <c r="W1" s="284"/>
      <c r="X1" s="284"/>
      <c r="Y1" s="284"/>
      <c r="Z1" s="253"/>
      <c r="AA1" s="253"/>
      <c r="AB1" s="253"/>
      <c r="AC1" s="253"/>
      <c r="AD1" s="278" t="s">
        <v>32</v>
      </c>
      <c r="AE1" s="278"/>
      <c r="AF1" s="278"/>
      <c r="AG1" s="278"/>
      <c r="AH1" s="284" t="s">
        <v>68</v>
      </c>
      <c r="AI1" s="284"/>
      <c r="AJ1" s="284"/>
      <c r="AK1" s="284" t="s">
        <v>1051</v>
      </c>
      <c r="AL1" s="284"/>
      <c r="AM1" s="284"/>
      <c r="AN1" s="284"/>
      <c r="AO1" s="284"/>
      <c r="AP1" s="284"/>
      <c r="AQ1" s="304"/>
      <c r="AR1" s="257"/>
      <c r="AS1" s="258"/>
      <c r="BA1" s="4" t="s">
        <v>238</v>
      </c>
      <c r="BD1" s="4">
        <v>0</v>
      </c>
    </row>
    <row r="2" spans="1:56">
      <c r="A2" s="262" t="s">
        <v>223</v>
      </c>
      <c r="B2" s="263"/>
      <c r="C2" s="263"/>
      <c r="D2" s="263"/>
      <c r="E2" s="263"/>
      <c r="F2" s="263"/>
      <c r="G2" s="263"/>
      <c r="H2" s="263"/>
      <c r="I2" s="263"/>
      <c r="J2" s="264"/>
      <c r="K2" s="262" t="s">
        <v>482</v>
      </c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4"/>
      <c r="AE2" s="262" t="s">
        <v>224</v>
      </c>
      <c r="AF2" s="263"/>
      <c r="AG2" s="263"/>
      <c r="AH2" s="263"/>
      <c r="AI2" s="263"/>
      <c r="AJ2" s="263"/>
      <c r="AK2" s="263"/>
      <c r="AL2" s="263"/>
      <c r="AM2" s="263"/>
      <c r="AN2" s="263"/>
      <c r="AO2" s="263"/>
      <c r="AP2" s="263"/>
      <c r="AQ2" s="264"/>
      <c r="AR2" s="257"/>
      <c r="AS2" s="258"/>
      <c r="BA2" s="4" t="s">
        <v>239</v>
      </c>
      <c r="BD2" s="4">
        <v>1</v>
      </c>
    </row>
    <row r="3" spans="1:56">
      <c r="A3" s="8"/>
      <c r="B3" s="242" t="s">
        <v>36</v>
      </c>
      <c r="C3" s="242"/>
      <c r="D3" s="242"/>
      <c r="E3" s="242"/>
      <c r="F3" s="260" t="s">
        <v>229</v>
      </c>
      <c r="G3" s="260"/>
      <c r="H3" s="260"/>
      <c r="I3" s="248" t="s">
        <v>220</v>
      </c>
      <c r="J3" s="9"/>
      <c r="K3" s="8"/>
      <c r="L3" s="261" t="s">
        <v>198</v>
      </c>
      <c r="M3" s="261"/>
      <c r="N3" s="261"/>
      <c r="O3" s="261"/>
      <c r="P3" s="260" t="s">
        <v>240</v>
      </c>
      <c r="Q3" s="260"/>
      <c r="R3" s="260"/>
      <c r="S3" s="321" t="s">
        <v>220</v>
      </c>
      <c r="T3" s="321"/>
      <c r="U3" s="261" t="s">
        <v>207</v>
      </c>
      <c r="V3" s="261"/>
      <c r="W3" s="261"/>
      <c r="X3" s="261"/>
      <c r="Y3" s="260" t="s">
        <v>242</v>
      </c>
      <c r="Z3" s="260"/>
      <c r="AA3" s="260"/>
      <c r="AB3" s="321" t="s">
        <v>28</v>
      </c>
      <c r="AC3" s="321"/>
      <c r="AD3" s="9"/>
      <c r="AE3" s="8"/>
      <c r="AG3" s="326" t="s">
        <v>197</v>
      </c>
      <c r="AH3" s="326"/>
      <c r="AI3" s="326"/>
      <c r="AJ3" s="326"/>
      <c r="AK3" s="326"/>
      <c r="AL3" s="260" t="s">
        <v>729</v>
      </c>
      <c r="AM3" s="260"/>
      <c r="AN3" s="260"/>
      <c r="AO3" s="252" t="s">
        <v>25</v>
      </c>
      <c r="AQ3" s="9"/>
      <c r="AR3" s="257"/>
      <c r="AS3" s="258"/>
      <c r="AU3" s="4">
        <f t="shared" ref="AU3:AU8" si="0">VLOOKUP(F3,$BA$13:$BD$17,4,FALSE)</f>
        <v>10</v>
      </c>
      <c r="AV3" s="4">
        <f t="shared" ref="AV3:AV12" si="1">VLOOKUP(P3,$BA$1:$BD$6,4,FALSE)</f>
        <v>2</v>
      </c>
      <c r="AW3" s="4" t="str">
        <f>D1</f>
        <v>S. Downing</v>
      </c>
      <c r="AX3" s="4" t="str">
        <f>K2</f>
        <v>Military Operation Specialty: Officer</v>
      </c>
      <c r="AY3" s="4">
        <f>SUM(AU3:AU8,AV3:AV23)</f>
        <v>121</v>
      </c>
      <c r="AZ3" s="4">
        <f>SUM(AU3:AU8)</f>
        <v>85</v>
      </c>
      <c r="BA3" s="4" t="s">
        <v>240</v>
      </c>
      <c r="BD3" s="4">
        <v>2</v>
      </c>
    </row>
    <row r="4" spans="1:56">
      <c r="A4" s="8"/>
      <c r="B4" s="246" t="s">
        <v>34</v>
      </c>
      <c r="C4" s="246"/>
      <c r="D4" s="246"/>
      <c r="E4" s="246"/>
      <c r="F4" s="302" t="s">
        <v>236</v>
      </c>
      <c r="G4" s="302"/>
      <c r="H4" s="302"/>
      <c r="I4" s="249" t="s">
        <v>28</v>
      </c>
      <c r="J4" s="9"/>
      <c r="K4" s="8"/>
      <c r="L4" s="283" t="s">
        <v>199</v>
      </c>
      <c r="M4" s="283"/>
      <c r="N4" s="283"/>
      <c r="O4" s="283"/>
      <c r="P4" s="302" t="s">
        <v>241</v>
      </c>
      <c r="Q4" s="302"/>
      <c r="R4" s="302"/>
      <c r="S4" s="325" t="s">
        <v>25</v>
      </c>
      <c r="T4" s="325"/>
      <c r="U4" s="283" t="s">
        <v>208</v>
      </c>
      <c r="V4" s="283"/>
      <c r="W4" s="283"/>
      <c r="X4" s="283"/>
      <c r="Y4" s="302" t="s">
        <v>238</v>
      </c>
      <c r="Z4" s="302"/>
      <c r="AA4" s="302"/>
      <c r="AB4" s="325" t="s">
        <v>221</v>
      </c>
      <c r="AC4" s="325"/>
      <c r="AD4" s="9"/>
      <c r="AE4" s="315" t="s">
        <v>1008</v>
      </c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316"/>
      <c r="AR4" s="257"/>
      <c r="AS4" s="258"/>
      <c r="AU4" s="4">
        <f t="shared" si="0"/>
        <v>20</v>
      </c>
      <c r="AV4" s="4">
        <f t="shared" si="1"/>
        <v>3</v>
      </c>
      <c r="AW4" s="4">
        <v>718</v>
      </c>
      <c r="BA4" s="4" t="s">
        <v>241</v>
      </c>
      <c r="BD4" s="4">
        <v>3</v>
      </c>
    </row>
    <row r="5" spans="1:56" ht="12.75">
      <c r="A5" s="8"/>
      <c r="B5" s="242" t="s">
        <v>843</v>
      </c>
      <c r="C5" s="242"/>
      <c r="D5" s="242"/>
      <c r="E5" s="242"/>
      <c r="F5" s="260" t="s">
        <v>235</v>
      </c>
      <c r="G5" s="260"/>
      <c r="H5" s="260"/>
      <c r="I5" s="248" t="s">
        <v>25</v>
      </c>
      <c r="J5" s="9"/>
      <c r="K5" s="8"/>
      <c r="L5" s="261" t="s">
        <v>200</v>
      </c>
      <c r="M5" s="261"/>
      <c r="N5" s="261"/>
      <c r="O5" s="261"/>
      <c r="P5" s="260" t="s">
        <v>241</v>
      </c>
      <c r="Q5" s="260"/>
      <c r="R5" s="260"/>
      <c r="S5" s="321" t="s">
        <v>25</v>
      </c>
      <c r="T5" s="321"/>
      <c r="U5" s="261" t="s">
        <v>209</v>
      </c>
      <c r="V5" s="261"/>
      <c r="W5" s="261"/>
      <c r="X5" s="261"/>
      <c r="Y5" s="260" t="s">
        <v>239</v>
      </c>
      <c r="Z5" s="260"/>
      <c r="AA5" s="260"/>
      <c r="AB5" s="321" t="s">
        <v>26</v>
      </c>
      <c r="AC5" s="321"/>
      <c r="AD5" s="9"/>
      <c r="AE5" s="36" t="s">
        <v>680</v>
      </c>
      <c r="AF5" s="308" t="s">
        <v>1009</v>
      </c>
      <c r="AG5" s="308"/>
      <c r="AH5" s="308"/>
      <c r="AI5" s="308" t="s">
        <v>677</v>
      </c>
      <c r="AJ5" s="308"/>
      <c r="AK5" s="308"/>
      <c r="AL5" s="308"/>
      <c r="AM5" s="308"/>
      <c r="AN5" s="308" t="s">
        <v>1009</v>
      </c>
      <c r="AO5" s="308"/>
      <c r="AP5" s="308"/>
      <c r="AQ5" s="37" t="s">
        <v>680</v>
      </c>
      <c r="AR5" s="257"/>
      <c r="AS5" s="258"/>
      <c r="AU5" s="4">
        <f t="shared" si="0"/>
        <v>15</v>
      </c>
      <c r="AV5" s="4">
        <f t="shared" si="1"/>
        <v>3</v>
      </c>
      <c r="AW5" s="4">
        <v>2780</v>
      </c>
      <c r="BA5" s="4" t="s">
        <v>242</v>
      </c>
      <c r="BD5" s="4">
        <v>4</v>
      </c>
    </row>
    <row r="6" spans="1:56">
      <c r="A6" s="8"/>
      <c r="B6" s="246" t="s">
        <v>37</v>
      </c>
      <c r="C6" s="250"/>
      <c r="D6" s="250"/>
      <c r="E6" s="250"/>
      <c r="F6" s="302" t="s">
        <v>229</v>
      </c>
      <c r="G6" s="302"/>
      <c r="H6" s="302"/>
      <c r="I6" s="249" t="s">
        <v>220</v>
      </c>
      <c r="J6" s="9"/>
      <c r="K6" s="8"/>
      <c r="L6" s="283" t="s">
        <v>201</v>
      </c>
      <c r="M6" s="283"/>
      <c r="N6" s="283"/>
      <c r="O6" s="283"/>
      <c r="P6" s="302" t="s">
        <v>240</v>
      </c>
      <c r="Q6" s="302"/>
      <c r="R6" s="302"/>
      <c r="S6" s="325" t="s">
        <v>220</v>
      </c>
      <c r="T6" s="325"/>
      <c r="U6" s="283" t="s">
        <v>210</v>
      </c>
      <c r="V6" s="283"/>
      <c r="W6" s="283"/>
      <c r="X6" s="283"/>
      <c r="Y6" s="302" t="s">
        <v>240</v>
      </c>
      <c r="Z6" s="302"/>
      <c r="AA6" s="302"/>
      <c r="AB6" s="325" t="s">
        <v>220</v>
      </c>
      <c r="AC6" s="325"/>
      <c r="AD6" s="9"/>
      <c r="AE6" s="305" t="s">
        <v>681</v>
      </c>
      <c r="AF6" s="319" t="s">
        <v>679</v>
      </c>
      <c r="AG6" s="319"/>
      <c r="AH6" s="319"/>
      <c r="AI6" s="26"/>
      <c r="AJ6" s="319" t="s">
        <v>311</v>
      </c>
      <c r="AK6" s="319"/>
      <c r="AL6" s="319"/>
      <c r="AM6" s="26"/>
      <c r="AN6" s="319" t="s">
        <v>217</v>
      </c>
      <c r="AO6" s="319"/>
      <c r="AP6" s="319"/>
      <c r="AQ6" s="317" t="s">
        <v>682</v>
      </c>
      <c r="AR6" s="257"/>
      <c r="AS6" s="258"/>
      <c r="AU6" s="4">
        <f t="shared" si="0"/>
        <v>10</v>
      </c>
      <c r="AV6" s="4">
        <f t="shared" si="1"/>
        <v>2</v>
      </c>
      <c r="BA6" s="4" t="s">
        <v>243</v>
      </c>
      <c r="BD6" s="4">
        <v>5</v>
      </c>
    </row>
    <row r="7" spans="1:56">
      <c r="A7" s="8"/>
      <c r="B7" s="242" t="s">
        <v>195</v>
      </c>
      <c r="F7" s="260" t="s">
        <v>235</v>
      </c>
      <c r="G7" s="260"/>
      <c r="H7" s="260"/>
      <c r="I7" s="248" t="s">
        <v>25</v>
      </c>
      <c r="J7" s="9"/>
      <c r="K7" s="8"/>
      <c r="L7" s="261" t="s">
        <v>202</v>
      </c>
      <c r="M7" s="261"/>
      <c r="N7" s="261"/>
      <c r="O7" s="261"/>
      <c r="P7" s="260" t="s">
        <v>240</v>
      </c>
      <c r="Q7" s="260"/>
      <c r="R7" s="260"/>
      <c r="S7" s="321" t="s">
        <v>220</v>
      </c>
      <c r="T7" s="321"/>
      <c r="U7" s="261" t="s">
        <v>211</v>
      </c>
      <c r="V7" s="261"/>
      <c r="W7" s="261"/>
      <c r="X7" s="261"/>
      <c r="Y7" s="260" t="s">
        <v>240</v>
      </c>
      <c r="Z7" s="260"/>
      <c r="AA7" s="260"/>
      <c r="AB7" s="321" t="s">
        <v>220</v>
      </c>
      <c r="AC7" s="321"/>
      <c r="AD7" s="9"/>
      <c r="AE7" s="305"/>
      <c r="AF7" s="309" t="s">
        <v>683</v>
      </c>
      <c r="AG7" s="309"/>
      <c r="AH7" s="309"/>
      <c r="AI7" s="309"/>
      <c r="AJ7" s="309"/>
      <c r="AK7" s="309"/>
      <c r="AL7" s="309"/>
      <c r="AM7" s="309"/>
      <c r="AN7" s="309"/>
      <c r="AO7" s="309"/>
      <c r="AP7" s="309"/>
      <c r="AQ7" s="317"/>
      <c r="AR7" s="257"/>
      <c r="AS7" s="258"/>
      <c r="AU7" s="4">
        <f t="shared" si="0"/>
        <v>15</v>
      </c>
      <c r="AV7" s="4">
        <f t="shared" si="1"/>
        <v>2</v>
      </c>
    </row>
    <row r="8" spans="1:56" ht="12.75">
      <c r="A8" s="8"/>
      <c r="B8" s="246" t="s">
        <v>38</v>
      </c>
      <c r="C8" s="250"/>
      <c r="D8" s="250"/>
      <c r="E8" s="250"/>
      <c r="F8" s="302" t="s">
        <v>235</v>
      </c>
      <c r="G8" s="302"/>
      <c r="H8" s="302"/>
      <c r="I8" s="249" t="s">
        <v>25</v>
      </c>
      <c r="J8" s="9"/>
      <c r="K8" s="8"/>
      <c r="L8" s="283" t="s">
        <v>203</v>
      </c>
      <c r="M8" s="283"/>
      <c r="N8" s="283"/>
      <c r="O8" s="283"/>
      <c r="P8" s="302" t="s">
        <v>239</v>
      </c>
      <c r="Q8" s="302"/>
      <c r="R8" s="302"/>
      <c r="S8" s="325" t="s">
        <v>26</v>
      </c>
      <c r="T8" s="325"/>
      <c r="U8" s="283" t="s">
        <v>212</v>
      </c>
      <c r="V8" s="283"/>
      <c r="W8" s="283"/>
      <c r="X8" s="283"/>
      <c r="Y8" s="302" t="s">
        <v>239</v>
      </c>
      <c r="Z8" s="302"/>
      <c r="AA8" s="302"/>
      <c r="AB8" s="325" t="s">
        <v>26</v>
      </c>
      <c r="AC8" s="325"/>
      <c r="AD8" s="9"/>
      <c r="AE8" s="305"/>
      <c r="AF8" s="40"/>
      <c r="AG8" s="41"/>
      <c r="AH8" s="41"/>
      <c r="AI8" s="41"/>
      <c r="AJ8" s="41"/>
      <c r="AK8" s="41"/>
      <c r="AL8" s="41"/>
      <c r="AM8" s="41"/>
      <c r="AN8" s="41"/>
      <c r="AO8" s="41"/>
      <c r="AP8" s="42"/>
      <c r="AQ8" s="317"/>
      <c r="AR8" s="257"/>
      <c r="AS8" s="258"/>
      <c r="AU8" s="4">
        <f t="shared" si="0"/>
        <v>15</v>
      </c>
      <c r="AV8" s="4">
        <f t="shared" si="1"/>
        <v>1</v>
      </c>
      <c r="BA8" s="4" t="s">
        <v>88</v>
      </c>
      <c r="BD8" s="4">
        <v>1</v>
      </c>
    </row>
    <row r="9" spans="1:56">
      <c r="A9" s="8"/>
      <c r="J9" s="9"/>
      <c r="K9" s="8"/>
      <c r="L9" s="261" t="s">
        <v>218</v>
      </c>
      <c r="M9" s="261"/>
      <c r="N9" s="261"/>
      <c r="O9" s="261"/>
      <c r="P9" s="260" t="s">
        <v>240</v>
      </c>
      <c r="Q9" s="260"/>
      <c r="R9" s="260"/>
      <c r="S9" s="321" t="s">
        <v>220</v>
      </c>
      <c r="T9" s="321"/>
      <c r="U9" s="261" t="s">
        <v>213</v>
      </c>
      <c r="V9" s="261"/>
      <c r="W9" s="261"/>
      <c r="X9" s="261"/>
      <c r="Y9" s="260" t="s">
        <v>241</v>
      </c>
      <c r="Z9" s="260"/>
      <c r="AA9" s="260"/>
      <c r="AB9" s="321" t="s">
        <v>25</v>
      </c>
      <c r="AC9" s="321"/>
      <c r="AD9" s="9"/>
      <c r="AE9" s="305"/>
      <c r="AF9" s="43"/>
      <c r="AG9" s="44"/>
      <c r="AH9" s="44"/>
      <c r="AI9" s="44"/>
      <c r="AJ9" s="44"/>
      <c r="AK9" s="44"/>
      <c r="AL9" s="44"/>
      <c r="AM9" s="44"/>
      <c r="AN9" s="44"/>
      <c r="AO9" s="44"/>
      <c r="AP9" s="45"/>
      <c r="AQ9" s="317"/>
      <c r="AR9" s="257"/>
      <c r="AS9" s="258"/>
      <c r="AV9" s="4">
        <f t="shared" si="1"/>
        <v>2</v>
      </c>
      <c r="BA9" s="4" t="s">
        <v>730</v>
      </c>
      <c r="BD9" s="4">
        <v>2</v>
      </c>
    </row>
    <row r="10" spans="1:56">
      <c r="A10" s="8"/>
      <c r="B10" s="293" t="s">
        <v>39</v>
      </c>
      <c r="C10" s="293"/>
      <c r="D10" s="293"/>
      <c r="E10" s="293"/>
      <c r="F10" s="294">
        <v>10</v>
      </c>
      <c r="G10" s="295"/>
      <c r="H10" s="295"/>
      <c r="I10" s="296"/>
      <c r="J10" s="9"/>
      <c r="K10" s="8"/>
      <c r="L10" s="283" t="s">
        <v>204</v>
      </c>
      <c r="M10" s="283"/>
      <c r="N10" s="283"/>
      <c r="O10" s="283"/>
      <c r="P10" s="302" t="s">
        <v>238</v>
      </c>
      <c r="Q10" s="302"/>
      <c r="R10" s="302"/>
      <c r="S10" s="325" t="s">
        <v>221</v>
      </c>
      <c r="T10" s="325"/>
      <c r="U10" s="283" t="s">
        <v>214</v>
      </c>
      <c r="V10" s="283"/>
      <c r="W10" s="283"/>
      <c r="X10" s="283"/>
      <c r="Y10" s="302" t="s">
        <v>239</v>
      </c>
      <c r="Z10" s="302"/>
      <c r="AA10" s="302"/>
      <c r="AB10" s="325" t="s">
        <v>26</v>
      </c>
      <c r="AC10" s="325"/>
      <c r="AD10" s="9"/>
      <c r="AE10" s="305"/>
      <c r="AF10" s="303" t="s">
        <v>684</v>
      </c>
      <c r="AG10" s="303"/>
      <c r="AH10" s="303"/>
      <c r="AI10" s="303"/>
      <c r="AJ10" s="303"/>
      <c r="AK10" s="303"/>
      <c r="AL10" s="303"/>
      <c r="AM10" s="303"/>
      <c r="AN10" s="303"/>
      <c r="AO10" s="303"/>
      <c r="AP10" s="303"/>
      <c r="AQ10" s="317"/>
      <c r="AR10" s="257"/>
      <c r="AS10" s="258"/>
      <c r="AV10" s="4">
        <f t="shared" si="1"/>
        <v>0</v>
      </c>
      <c r="BA10" s="4" t="s">
        <v>729</v>
      </c>
      <c r="BD10" s="4">
        <v>3</v>
      </c>
    </row>
    <row r="11" spans="1:56" ht="12.75">
      <c r="A11" s="8"/>
      <c r="B11" s="292" t="s">
        <v>244</v>
      </c>
      <c r="C11" s="292"/>
      <c r="D11" s="292"/>
      <c r="E11" s="292"/>
      <c r="F11" s="292"/>
      <c r="G11" s="292"/>
      <c r="H11" s="292"/>
      <c r="I11" s="292"/>
      <c r="J11" s="9"/>
      <c r="K11" s="8"/>
      <c r="L11" s="261" t="s">
        <v>205</v>
      </c>
      <c r="M11" s="261"/>
      <c r="N11" s="261"/>
      <c r="O11" s="261"/>
      <c r="P11" s="260" t="s">
        <v>239</v>
      </c>
      <c r="Q11" s="260"/>
      <c r="R11" s="260"/>
      <c r="S11" s="321" t="s">
        <v>26</v>
      </c>
      <c r="T11" s="321"/>
      <c r="U11" s="261" t="s">
        <v>215</v>
      </c>
      <c r="V11" s="261"/>
      <c r="W11" s="261"/>
      <c r="X11" s="261"/>
      <c r="Y11" s="260" t="s">
        <v>239</v>
      </c>
      <c r="Z11" s="260"/>
      <c r="AA11" s="260"/>
      <c r="AB11" s="321" t="s">
        <v>26</v>
      </c>
      <c r="AC11" s="321"/>
      <c r="AD11" s="9"/>
      <c r="AE11" s="305"/>
      <c r="AF11" s="40"/>
      <c r="AG11" s="41"/>
      <c r="AH11" s="41"/>
      <c r="AI11" s="41"/>
      <c r="AJ11" s="41"/>
      <c r="AK11" s="41"/>
      <c r="AL11" s="41"/>
      <c r="AM11" s="41"/>
      <c r="AN11" s="41"/>
      <c r="AO11" s="41"/>
      <c r="AP11" s="42"/>
      <c r="AQ11" s="317"/>
      <c r="AR11" s="257"/>
      <c r="AS11" s="258"/>
      <c r="AV11" s="4">
        <f t="shared" si="1"/>
        <v>1</v>
      </c>
      <c r="BA11" s="4" t="s">
        <v>731</v>
      </c>
      <c r="BD11" s="4">
        <v>4</v>
      </c>
    </row>
    <row r="12" spans="1:56" ht="12.75" thickBot="1">
      <c r="A12" s="10"/>
      <c r="B12" s="11"/>
      <c r="C12" s="11"/>
      <c r="D12" s="11"/>
      <c r="E12" s="11"/>
      <c r="F12" s="11"/>
      <c r="G12" s="11"/>
      <c r="H12" s="11"/>
      <c r="I12" s="11"/>
      <c r="J12" s="12"/>
      <c r="K12" s="10"/>
      <c r="L12" s="300" t="s">
        <v>206</v>
      </c>
      <c r="M12" s="300"/>
      <c r="N12" s="300"/>
      <c r="O12" s="300"/>
      <c r="P12" s="323" t="s">
        <v>240</v>
      </c>
      <c r="Q12" s="323"/>
      <c r="R12" s="323"/>
      <c r="S12" s="324" t="s">
        <v>220</v>
      </c>
      <c r="T12" s="324"/>
      <c r="U12" s="300"/>
      <c r="V12" s="300"/>
      <c r="W12" s="300"/>
      <c r="X12" s="300"/>
      <c r="Y12" s="323"/>
      <c r="Z12" s="323"/>
      <c r="AA12" s="323"/>
      <c r="AB12" s="320"/>
      <c r="AC12" s="320"/>
      <c r="AD12" s="12"/>
      <c r="AE12" s="39"/>
      <c r="AF12" s="46"/>
      <c r="AG12" s="247"/>
      <c r="AH12" s="247"/>
      <c r="AI12" s="247"/>
      <c r="AJ12" s="247"/>
      <c r="AK12" s="247"/>
      <c r="AL12" s="247"/>
      <c r="AM12" s="247"/>
      <c r="AN12" s="247"/>
      <c r="AO12" s="247"/>
      <c r="AP12" s="47"/>
      <c r="AQ12" s="38"/>
      <c r="AR12" s="257"/>
      <c r="AS12" s="258"/>
      <c r="AV12" s="4">
        <f t="shared" si="1"/>
        <v>2</v>
      </c>
    </row>
    <row r="13" spans="1:56">
      <c r="A13" s="271" t="s">
        <v>807</v>
      </c>
      <c r="B13" s="272"/>
      <c r="C13" s="272"/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3"/>
      <c r="O13" s="8"/>
      <c r="AC13" s="271" t="s">
        <v>247</v>
      </c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3"/>
      <c r="AR13" s="257"/>
      <c r="AS13" s="258"/>
      <c r="AV13" s="4">
        <f t="shared" ref="AV13:AV21" si="2">VLOOKUP(Y3,$BA$1:$BD$6,4,FALSE)</f>
        <v>4</v>
      </c>
      <c r="BA13" s="4" t="s">
        <v>234</v>
      </c>
      <c r="BD13" s="4">
        <v>5</v>
      </c>
    </row>
    <row r="14" spans="1:56">
      <c r="A14" s="265" t="s">
        <v>814</v>
      </c>
      <c r="B14" s="266"/>
      <c r="C14" s="266"/>
      <c r="D14" s="266"/>
      <c r="E14" s="266"/>
      <c r="F14" s="266"/>
      <c r="G14" s="266"/>
      <c r="H14" s="248"/>
      <c r="I14" s="248"/>
      <c r="J14" s="248"/>
      <c r="K14" s="248"/>
      <c r="L14" s="248"/>
      <c r="M14" s="248"/>
      <c r="N14" s="248"/>
      <c r="O14" s="8"/>
      <c r="AC14" s="84" t="s">
        <v>226</v>
      </c>
      <c r="AD14" s="200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2"/>
      <c r="AR14" s="257"/>
      <c r="AS14" s="258"/>
      <c r="AV14" s="4">
        <f t="shared" si="2"/>
        <v>0</v>
      </c>
      <c r="AW14" s="71"/>
      <c r="BA14" s="4" t="s">
        <v>229</v>
      </c>
      <c r="BD14" s="4">
        <v>10</v>
      </c>
    </row>
    <row r="15" spans="1:56">
      <c r="A15" s="267" t="s">
        <v>815</v>
      </c>
      <c r="B15" s="268"/>
      <c r="C15" s="268"/>
      <c r="D15" s="268"/>
      <c r="E15" s="268"/>
      <c r="F15" s="268"/>
      <c r="G15" s="268"/>
      <c r="H15" s="259">
        <v>99348</v>
      </c>
      <c r="I15" s="259"/>
      <c r="J15" s="259"/>
      <c r="K15" s="259"/>
      <c r="L15" s="244"/>
      <c r="M15" s="244"/>
      <c r="N15" s="134"/>
      <c r="O15" s="8"/>
      <c r="AC15" s="69"/>
      <c r="AD15" s="71" t="s">
        <v>1134</v>
      </c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2"/>
      <c r="AR15" s="257"/>
      <c r="AS15" s="258"/>
      <c r="AV15" s="4">
        <f t="shared" si="2"/>
        <v>1</v>
      </c>
      <c r="AW15" s="71"/>
      <c r="BA15" s="4" t="s">
        <v>235</v>
      </c>
      <c r="BD15" s="4">
        <v>15</v>
      </c>
    </row>
    <row r="16" spans="1:56">
      <c r="A16" s="269" t="s">
        <v>829</v>
      </c>
      <c r="B16" s="270"/>
      <c r="C16" s="270"/>
      <c r="D16" s="270"/>
      <c r="E16" s="270"/>
      <c r="F16" s="270"/>
      <c r="G16" s="270"/>
      <c r="H16" s="259">
        <v>103670</v>
      </c>
      <c r="I16" s="259"/>
      <c r="J16" s="259"/>
      <c r="K16" s="259"/>
      <c r="L16" s="298" t="str">
        <f>CONCATENATE("[",ROUND(AW4/30,1),"]")</f>
        <v>[23.9]</v>
      </c>
      <c r="M16" s="298"/>
      <c r="N16" s="299"/>
      <c r="O16" s="8"/>
      <c r="AC16" s="69"/>
      <c r="AD16" s="71" t="s">
        <v>1135</v>
      </c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2"/>
      <c r="AR16" s="257"/>
      <c r="AS16" s="258"/>
      <c r="AV16" s="4">
        <f t="shared" si="2"/>
        <v>2</v>
      </c>
      <c r="AW16" s="71"/>
      <c r="BA16" s="4" t="s">
        <v>236</v>
      </c>
      <c r="BD16" s="4">
        <v>20</v>
      </c>
    </row>
    <row r="17" spans="1:56">
      <c r="A17" s="269" t="s">
        <v>808</v>
      </c>
      <c r="B17" s="270"/>
      <c r="C17" s="270"/>
      <c r="D17" s="270"/>
      <c r="E17" s="270"/>
      <c r="F17" s="270"/>
      <c r="G17" s="270"/>
      <c r="H17" s="279">
        <f>AW5/2160</f>
        <v>1.287037037037037</v>
      </c>
      <c r="I17" s="279"/>
      <c r="J17" s="279"/>
      <c r="K17" s="279"/>
      <c r="L17" s="279"/>
      <c r="M17" s="279"/>
      <c r="N17" s="280"/>
      <c r="O17" s="8"/>
      <c r="AC17" s="69"/>
      <c r="AD17" s="71" t="s">
        <v>1136</v>
      </c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2"/>
      <c r="AR17" s="257"/>
      <c r="AS17" s="258"/>
      <c r="AV17" s="4">
        <f t="shared" si="2"/>
        <v>2</v>
      </c>
      <c r="AW17" s="71"/>
      <c r="BA17" s="4" t="s">
        <v>237</v>
      </c>
      <c r="BD17" s="4">
        <v>25</v>
      </c>
    </row>
    <row r="18" spans="1:56">
      <c r="A18" s="267" t="s">
        <v>810</v>
      </c>
      <c r="B18" s="268"/>
      <c r="C18" s="268"/>
      <c r="D18" s="268"/>
      <c r="E18" s="268"/>
      <c r="F18" s="268"/>
      <c r="G18" s="268"/>
      <c r="H18" s="248" t="s">
        <v>1026</v>
      </c>
      <c r="I18" s="248"/>
      <c r="J18" s="248"/>
      <c r="K18" s="248"/>
      <c r="L18" s="248"/>
      <c r="N18" s="248"/>
      <c r="O18" s="8"/>
      <c r="AC18" s="69"/>
      <c r="AD18" s="71" t="s">
        <v>1137</v>
      </c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2"/>
      <c r="AR18" s="257"/>
      <c r="AS18" s="258"/>
      <c r="AV18" s="4">
        <f t="shared" si="2"/>
        <v>1</v>
      </c>
      <c r="AW18" s="71"/>
    </row>
    <row r="19" spans="1:56">
      <c r="A19" s="274" t="s">
        <v>816</v>
      </c>
      <c r="B19" s="261"/>
      <c r="C19" s="261"/>
      <c r="D19" s="261"/>
      <c r="E19" s="261"/>
      <c r="F19" s="261"/>
      <c r="G19" s="261"/>
      <c r="H19" s="248"/>
      <c r="I19" s="248"/>
      <c r="J19" s="248"/>
      <c r="K19" s="248"/>
      <c r="L19" s="248"/>
      <c r="N19" s="248"/>
      <c r="O19" s="8"/>
      <c r="AC19" s="69"/>
      <c r="AD19" s="71" t="s">
        <v>1138</v>
      </c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2"/>
      <c r="AR19" s="257"/>
      <c r="AS19" s="258"/>
      <c r="AV19" s="4">
        <f t="shared" si="2"/>
        <v>3</v>
      </c>
      <c r="AW19" s="71"/>
    </row>
    <row r="20" spans="1:56">
      <c r="A20" s="267" t="s">
        <v>811</v>
      </c>
      <c r="B20" s="268"/>
      <c r="C20" s="268"/>
      <c r="D20" s="268"/>
      <c r="E20" s="268"/>
      <c r="F20" s="268"/>
      <c r="G20" s="268"/>
      <c r="H20" s="248" t="s">
        <v>1050</v>
      </c>
      <c r="I20" s="248"/>
      <c r="J20" s="248"/>
      <c r="K20" s="248"/>
      <c r="L20" s="248"/>
      <c r="N20" s="248"/>
      <c r="O20" s="8"/>
      <c r="AC20" s="69"/>
      <c r="AD20" s="71" t="s">
        <v>1139</v>
      </c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2"/>
      <c r="AR20" s="257"/>
      <c r="AS20" s="258"/>
      <c r="AV20" s="4">
        <f t="shared" si="2"/>
        <v>1</v>
      </c>
      <c r="AW20" s="71"/>
    </row>
    <row r="21" spans="1:56">
      <c r="A21" s="269" t="s">
        <v>817</v>
      </c>
      <c r="B21" s="270"/>
      <c r="C21" s="270"/>
      <c r="D21" s="270"/>
      <c r="E21" s="270"/>
      <c r="F21" s="270"/>
      <c r="G21" s="270"/>
      <c r="H21" s="248">
        <v>3</v>
      </c>
      <c r="I21" s="248"/>
      <c r="J21" s="248"/>
      <c r="K21" s="248"/>
      <c r="L21" s="248"/>
      <c r="N21" s="248"/>
      <c r="O21" s="8"/>
      <c r="AC21" s="69"/>
      <c r="AD21" s="71" t="s">
        <v>1140</v>
      </c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2"/>
      <c r="AR21" s="257"/>
      <c r="AS21" s="258"/>
      <c r="AV21" s="4">
        <f t="shared" si="2"/>
        <v>1</v>
      </c>
      <c r="AW21" s="71"/>
    </row>
    <row r="22" spans="1:56">
      <c r="A22" s="265" t="s">
        <v>818</v>
      </c>
      <c r="B22" s="266"/>
      <c r="C22" s="266"/>
      <c r="D22" s="266"/>
      <c r="E22" s="266"/>
      <c r="F22" s="266"/>
      <c r="G22" s="266"/>
      <c r="H22" s="248"/>
      <c r="I22" s="248"/>
      <c r="J22" s="248"/>
      <c r="K22" s="248"/>
      <c r="L22" s="248"/>
      <c r="N22" s="248"/>
      <c r="O22" s="8"/>
      <c r="AC22" s="69"/>
      <c r="AD22" s="71" t="s">
        <v>1141</v>
      </c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2"/>
      <c r="AR22" s="257"/>
      <c r="AS22" s="258"/>
      <c r="AV22" s="4">
        <f>IF(ISERROR(VLOOKUP(Y12,$BA$1:$BD$6,4,FALSE)),0,VLOOKUP(Y12,$BA$1:$BD$6,4,FALSE))</f>
        <v>0</v>
      </c>
      <c r="AW22" s="71"/>
    </row>
    <row r="23" spans="1:56">
      <c r="A23" s="267" t="s">
        <v>809</v>
      </c>
      <c r="B23" s="268"/>
      <c r="C23" s="268"/>
      <c r="D23" s="268"/>
      <c r="E23" s="268"/>
      <c r="F23" s="268"/>
      <c r="G23" s="268"/>
      <c r="H23" s="248" t="s">
        <v>1049</v>
      </c>
      <c r="I23" s="248"/>
      <c r="J23" s="248"/>
      <c r="K23" s="248"/>
      <c r="L23" s="248"/>
      <c r="N23" s="248"/>
      <c r="O23" s="8"/>
      <c r="AC23" s="69"/>
      <c r="AD23" s="71" t="s">
        <v>1142</v>
      </c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2"/>
      <c r="AR23" s="257"/>
      <c r="AS23" s="258"/>
      <c r="AV23" s="4">
        <f>VLOOKUP(AL3,$BA$8:$BD$11,4,FALSE)</f>
        <v>3</v>
      </c>
      <c r="AW23" s="71"/>
    </row>
    <row r="24" spans="1:56">
      <c r="A24" s="269" t="s">
        <v>819</v>
      </c>
      <c r="B24" s="270"/>
      <c r="C24" s="270"/>
      <c r="D24" s="270"/>
      <c r="E24" s="270"/>
      <c r="F24" s="270"/>
      <c r="G24" s="270"/>
      <c r="H24" s="248" t="s">
        <v>854</v>
      </c>
      <c r="I24" s="248"/>
      <c r="J24" s="248"/>
      <c r="K24" s="248"/>
      <c r="L24" s="248"/>
      <c r="N24" s="248"/>
      <c r="O24" s="8"/>
      <c r="AC24" s="69"/>
      <c r="AD24" s="71" t="s">
        <v>1143</v>
      </c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2"/>
      <c r="AR24" s="257"/>
      <c r="AS24" s="258"/>
      <c r="AW24" s="71"/>
    </row>
    <row r="25" spans="1:56">
      <c r="A25" s="269" t="s">
        <v>812</v>
      </c>
      <c r="B25" s="270"/>
      <c r="C25" s="270"/>
      <c r="D25" s="270"/>
      <c r="E25" s="270"/>
      <c r="F25" s="270"/>
      <c r="G25" s="270"/>
      <c r="H25" s="245" t="s">
        <v>822</v>
      </c>
      <c r="I25" s="248" t="s">
        <v>821</v>
      </c>
      <c r="K25" s="245" t="s">
        <v>724</v>
      </c>
      <c r="L25" s="248" t="s">
        <v>823</v>
      </c>
      <c r="N25" s="248"/>
      <c r="O25" s="8"/>
      <c r="AC25" s="69"/>
      <c r="AD25" s="71" t="s">
        <v>1144</v>
      </c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2"/>
      <c r="AR25" s="257"/>
      <c r="AS25" s="258"/>
    </row>
    <row r="26" spans="1:56">
      <c r="A26" s="269" t="s">
        <v>813</v>
      </c>
      <c r="B26" s="270"/>
      <c r="C26" s="270"/>
      <c r="D26" s="270"/>
      <c r="E26" s="270"/>
      <c r="F26" s="270"/>
      <c r="G26" s="270"/>
      <c r="H26" s="245" t="s">
        <v>822</v>
      </c>
      <c r="I26" s="248" t="s">
        <v>821</v>
      </c>
      <c r="K26" s="245" t="s">
        <v>724</v>
      </c>
      <c r="L26" s="248" t="s">
        <v>823</v>
      </c>
      <c r="O26" s="8"/>
      <c r="AC26" s="69"/>
      <c r="AD26" s="71" t="s">
        <v>1145</v>
      </c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2"/>
      <c r="AR26" s="257"/>
      <c r="AS26" s="258"/>
    </row>
    <row r="27" spans="1:56">
      <c r="A27" s="267" t="s">
        <v>820</v>
      </c>
      <c r="B27" s="268"/>
      <c r="C27" s="268"/>
      <c r="D27" s="268"/>
      <c r="E27" s="268"/>
      <c r="F27" s="268"/>
      <c r="G27" s="268"/>
      <c r="H27" s="245" t="s">
        <v>822</v>
      </c>
      <c r="I27" s="248" t="s">
        <v>821</v>
      </c>
      <c r="K27" s="245" t="s">
        <v>724</v>
      </c>
      <c r="L27" s="248" t="s">
        <v>823</v>
      </c>
      <c r="O27" s="8"/>
      <c r="AC27" s="84" t="s">
        <v>227</v>
      </c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2"/>
      <c r="AR27" s="257"/>
      <c r="AS27" s="258"/>
    </row>
    <row r="28" spans="1:56">
      <c r="A28" s="271" t="s">
        <v>824</v>
      </c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3"/>
      <c r="O28" s="8"/>
      <c r="AC28" s="69"/>
      <c r="AD28" s="311" t="s">
        <v>31</v>
      </c>
      <c r="AE28" s="311"/>
      <c r="AF28" s="311"/>
      <c r="AG28" s="311"/>
      <c r="AH28" s="313" t="s">
        <v>64</v>
      </c>
      <c r="AI28" s="313"/>
      <c r="AJ28" s="313"/>
      <c r="AK28" s="313"/>
      <c r="AL28" s="311" t="s">
        <v>216</v>
      </c>
      <c r="AM28" s="311"/>
      <c r="AN28" s="311"/>
      <c r="AO28" s="313" t="s">
        <v>58</v>
      </c>
      <c r="AP28" s="313"/>
      <c r="AQ28" s="314"/>
      <c r="AR28" s="257"/>
      <c r="AS28" s="258"/>
    </row>
    <row r="29" spans="1:56">
      <c r="A29" s="69" t="s">
        <v>1064</v>
      </c>
      <c r="N29" s="9"/>
      <c r="O29" s="8"/>
      <c r="AC29" s="69"/>
      <c r="AD29" s="310" t="s">
        <v>219</v>
      </c>
      <c r="AE29" s="310"/>
      <c r="AF29" s="310"/>
      <c r="AG29" s="310"/>
      <c r="AH29" s="307" t="s">
        <v>249</v>
      </c>
      <c r="AI29" s="307"/>
      <c r="AJ29" s="307"/>
      <c r="AK29" s="307"/>
      <c r="AL29" s="310" t="s">
        <v>50</v>
      </c>
      <c r="AM29" s="310"/>
      <c r="AN29" s="310"/>
      <c r="AO29" s="307" t="s">
        <v>54</v>
      </c>
      <c r="AP29" s="307"/>
      <c r="AQ29" s="318"/>
      <c r="AR29" s="257"/>
      <c r="AS29" s="258"/>
    </row>
    <row r="30" spans="1:56">
      <c r="A30" s="184" t="s">
        <v>1065</v>
      </c>
      <c r="B30" s="138"/>
      <c r="C30" s="138"/>
      <c r="D30" s="138"/>
      <c r="E30" s="138"/>
      <c r="F30" s="138"/>
      <c r="G30" s="138"/>
      <c r="H30" s="248"/>
      <c r="I30" s="248"/>
      <c r="J30" s="248"/>
      <c r="K30" s="248"/>
      <c r="L30" s="248"/>
      <c r="M30" s="248"/>
      <c r="N30" s="251"/>
      <c r="O30" s="8"/>
      <c r="AC30" s="69"/>
      <c r="AD30" s="311" t="s">
        <v>33</v>
      </c>
      <c r="AE30" s="311"/>
      <c r="AF30" s="311"/>
      <c r="AG30" s="311"/>
      <c r="AH30" s="312" t="s">
        <v>57</v>
      </c>
      <c r="AI30" s="312"/>
      <c r="AJ30" s="312"/>
      <c r="AK30" s="312"/>
      <c r="AL30" s="311" t="s">
        <v>22</v>
      </c>
      <c r="AM30" s="311"/>
      <c r="AN30" s="311"/>
      <c r="AO30" s="313" t="s">
        <v>143</v>
      </c>
      <c r="AP30" s="313"/>
      <c r="AQ30" s="314"/>
      <c r="AR30" s="257"/>
      <c r="AS30" s="258"/>
    </row>
    <row r="31" spans="1:56">
      <c r="A31" s="69" t="s">
        <v>1066</v>
      </c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51"/>
      <c r="O31" s="8"/>
      <c r="AC31" s="69"/>
      <c r="AD31" s="310" t="s">
        <v>48</v>
      </c>
      <c r="AE31" s="310"/>
      <c r="AF31" s="310"/>
      <c r="AG31" s="310"/>
      <c r="AH31" s="307" t="s">
        <v>80</v>
      </c>
      <c r="AI31" s="307"/>
      <c r="AJ31" s="307"/>
      <c r="AK31" s="307"/>
      <c r="AL31" s="310" t="s">
        <v>49</v>
      </c>
      <c r="AM31" s="310"/>
      <c r="AN31" s="310"/>
      <c r="AO31" s="307" t="s">
        <v>75</v>
      </c>
      <c r="AP31" s="307"/>
      <c r="AQ31" s="318"/>
      <c r="AR31" s="257"/>
      <c r="AS31" s="258"/>
    </row>
    <row r="32" spans="1:56">
      <c r="A32" s="184"/>
      <c r="B32" s="138"/>
      <c r="C32" s="138"/>
      <c r="D32" s="138"/>
      <c r="E32" s="138"/>
      <c r="F32" s="138"/>
      <c r="G32" s="138"/>
      <c r="H32" s="248"/>
      <c r="I32" s="248"/>
      <c r="J32" s="248"/>
      <c r="K32" s="248"/>
      <c r="L32" s="248"/>
      <c r="M32" s="248"/>
      <c r="N32" s="251"/>
      <c r="O32" s="8"/>
      <c r="AC32" s="84" t="s">
        <v>228</v>
      </c>
      <c r="AD32" s="200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2"/>
      <c r="AR32" s="257"/>
      <c r="AS32" s="258"/>
    </row>
    <row r="33" spans="1:45">
      <c r="A33" s="184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8"/>
      <c r="AC33" s="69"/>
      <c r="AD33" s="71" t="s">
        <v>125</v>
      </c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2"/>
      <c r="AR33" s="257"/>
      <c r="AS33" s="258"/>
    </row>
    <row r="34" spans="1:45" ht="12.75" thickBot="1">
      <c r="A34" s="271" t="s">
        <v>740</v>
      </c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3"/>
      <c r="O34" s="8"/>
      <c r="AC34" s="73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5"/>
      <c r="AR34" s="257"/>
      <c r="AS34" s="258"/>
    </row>
    <row r="35" spans="1:45">
      <c r="A35" s="275" t="s">
        <v>261</v>
      </c>
      <c r="B35" s="276"/>
      <c r="C35" s="4" t="s">
        <v>717</v>
      </c>
      <c r="N35" s="9"/>
      <c r="O35" s="8"/>
      <c r="AC35" s="262" t="s">
        <v>254</v>
      </c>
      <c r="AD35" s="263"/>
      <c r="AE35" s="263"/>
      <c r="AF35" s="263"/>
      <c r="AG35" s="263"/>
      <c r="AH35" s="263"/>
      <c r="AI35" s="263"/>
      <c r="AJ35" s="263"/>
      <c r="AK35" s="263"/>
      <c r="AL35" s="263"/>
      <c r="AM35" s="263"/>
      <c r="AN35" s="263"/>
      <c r="AO35" s="263"/>
      <c r="AP35" s="263"/>
      <c r="AQ35" s="264"/>
      <c r="AR35" s="257"/>
      <c r="AS35" s="258"/>
    </row>
    <row r="36" spans="1:45" ht="12.75" thickBot="1">
      <c r="A36" s="275" t="s">
        <v>260</v>
      </c>
      <c r="B36" s="276"/>
      <c r="C36" s="4" t="s">
        <v>621</v>
      </c>
      <c r="N36" s="9"/>
      <c r="O36" s="8"/>
      <c r="AC36" s="69"/>
      <c r="AD36" s="201"/>
      <c r="AE36" s="71"/>
      <c r="AF36" s="71"/>
      <c r="AG36" s="71"/>
      <c r="AH36" s="71"/>
      <c r="AI36" s="76"/>
      <c r="AJ36" s="71"/>
      <c r="AK36" s="71"/>
      <c r="AL36" s="71"/>
      <c r="AM36" s="71"/>
      <c r="AN36" s="71"/>
      <c r="AO36" s="71"/>
      <c r="AP36" s="71"/>
      <c r="AQ36" s="72"/>
      <c r="AR36" s="257"/>
      <c r="AS36" s="258"/>
    </row>
    <row r="37" spans="1:45">
      <c r="A37" s="275" t="s">
        <v>260</v>
      </c>
      <c r="B37" s="276"/>
      <c r="C37" s="4" t="s">
        <v>622</v>
      </c>
      <c r="N37" s="9"/>
      <c r="O37" s="262" t="s">
        <v>67</v>
      </c>
      <c r="P37" s="263"/>
      <c r="Q37" s="263"/>
      <c r="R37" s="263"/>
      <c r="S37" s="263"/>
      <c r="T37" s="263"/>
      <c r="U37" s="263"/>
      <c r="V37" s="264"/>
      <c r="W37" s="23"/>
      <c r="X37" s="24" t="s">
        <v>245</v>
      </c>
      <c r="Y37" s="24"/>
      <c r="Z37" s="24"/>
      <c r="AA37" s="24"/>
      <c r="AB37" s="25"/>
      <c r="AC37" s="69"/>
      <c r="AD37" s="201"/>
      <c r="AE37" s="71"/>
      <c r="AF37" s="71"/>
      <c r="AG37" s="71"/>
      <c r="AH37" s="71"/>
      <c r="AI37" s="76"/>
      <c r="AJ37" s="71"/>
      <c r="AK37" s="71"/>
      <c r="AL37" s="71"/>
      <c r="AM37" s="71"/>
      <c r="AN37" s="71"/>
      <c r="AO37" s="71"/>
      <c r="AP37" s="71"/>
      <c r="AQ37" s="72"/>
      <c r="AR37" s="257"/>
      <c r="AS37" s="258"/>
    </row>
    <row r="38" spans="1:45">
      <c r="A38" s="275" t="s">
        <v>261</v>
      </c>
      <c r="B38" s="276"/>
      <c r="C38" s="4" t="s">
        <v>780</v>
      </c>
      <c r="N38" s="9"/>
      <c r="O38" s="8"/>
      <c r="R38" s="297" t="s">
        <v>46</v>
      </c>
      <c r="S38" s="297"/>
      <c r="T38" s="297" t="s">
        <v>47</v>
      </c>
      <c r="U38" s="297"/>
      <c r="V38" s="9"/>
      <c r="W38" s="8"/>
      <c r="X38" s="288" t="s">
        <v>220</v>
      </c>
      <c r="Y38" s="288"/>
      <c r="Z38" s="301">
        <v>0.1</v>
      </c>
      <c r="AA38" s="301"/>
      <c r="AB38" s="9"/>
      <c r="AC38" s="69"/>
      <c r="AD38" s="201"/>
      <c r="AE38" s="71"/>
      <c r="AF38" s="71"/>
      <c r="AG38" s="71"/>
      <c r="AH38" s="71"/>
      <c r="AI38" s="76"/>
      <c r="AJ38" s="71"/>
      <c r="AK38" s="71"/>
      <c r="AL38" s="71"/>
      <c r="AM38" s="71"/>
      <c r="AN38" s="71"/>
      <c r="AO38" s="71"/>
      <c r="AP38" s="71"/>
      <c r="AQ38" s="72"/>
      <c r="AR38" s="257"/>
      <c r="AS38" s="258"/>
    </row>
    <row r="39" spans="1:45">
      <c r="A39" s="275" t="s">
        <v>261</v>
      </c>
      <c r="B39" s="276"/>
      <c r="C39" s="4" t="s">
        <v>715</v>
      </c>
      <c r="N39" s="9"/>
      <c r="O39" s="8"/>
      <c r="P39" s="242" t="s">
        <v>42</v>
      </c>
      <c r="Q39" s="242"/>
      <c r="R39" s="288">
        <v>4</v>
      </c>
      <c r="S39" s="288"/>
      <c r="T39" s="288">
        <v>4</v>
      </c>
      <c r="U39" s="288"/>
      <c r="V39" s="9"/>
      <c r="W39" s="8"/>
      <c r="X39" s="289" t="s">
        <v>25</v>
      </c>
      <c r="Y39" s="289"/>
      <c r="Z39" s="290">
        <v>0.28000000000000003</v>
      </c>
      <c r="AA39" s="290"/>
      <c r="AB39" s="9"/>
      <c r="AC39" s="69"/>
      <c r="AD39" s="201"/>
      <c r="AE39" s="71"/>
      <c r="AF39" s="71"/>
      <c r="AG39" s="71"/>
      <c r="AH39" s="71"/>
      <c r="AI39" s="76"/>
      <c r="AJ39" s="71"/>
      <c r="AK39" s="71"/>
      <c r="AL39" s="71"/>
      <c r="AM39" s="71"/>
      <c r="AN39" s="71"/>
      <c r="AO39" s="71"/>
      <c r="AP39" s="71"/>
      <c r="AQ39" s="72"/>
      <c r="AR39" s="257"/>
      <c r="AS39" s="258"/>
    </row>
    <row r="40" spans="1:45">
      <c r="A40" s="275" t="s">
        <v>261</v>
      </c>
      <c r="B40" s="276"/>
      <c r="C40" s="4" t="s">
        <v>72</v>
      </c>
      <c r="N40" s="9"/>
      <c r="O40" s="8"/>
      <c r="P40" s="246" t="s">
        <v>184</v>
      </c>
      <c r="Q40" s="246"/>
      <c r="R40" s="289">
        <v>1</v>
      </c>
      <c r="S40" s="289"/>
      <c r="T40" s="289">
        <v>3</v>
      </c>
      <c r="U40" s="289"/>
      <c r="V40" s="9"/>
      <c r="W40" s="8"/>
      <c r="X40" s="288" t="s">
        <v>28</v>
      </c>
      <c r="Y40" s="288"/>
      <c r="Z40" s="301">
        <v>0.496</v>
      </c>
      <c r="AA40" s="301"/>
      <c r="AB40" s="9"/>
      <c r="AC40" s="69"/>
      <c r="AD40" s="201"/>
      <c r="AE40" s="71"/>
      <c r="AF40" s="71"/>
      <c r="AG40" s="71"/>
      <c r="AH40" s="71"/>
      <c r="AI40" s="76"/>
      <c r="AJ40" s="71"/>
      <c r="AK40" s="71"/>
      <c r="AL40" s="71"/>
      <c r="AM40" s="71"/>
      <c r="AN40" s="71"/>
      <c r="AO40" s="71"/>
      <c r="AP40" s="71"/>
      <c r="AQ40" s="72"/>
      <c r="AR40" s="257"/>
      <c r="AS40" s="258"/>
    </row>
    <row r="41" spans="1:45">
      <c r="A41" s="275" t="s">
        <v>260</v>
      </c>
      <c r="B41" s="276"/>
      <c r="C41" s="248" t="s">
        <v>728</v>
      </c>
      <c r="N41" s="9"/>
      <c r="O41" s="8"/>
      <c r="P41" s="242" t="s">
        <v>43</v>
      </c>
      <c r="Q41" s="242"/>
      <c r="R41" s="288">
        <v>4</v>
      </c>
      <c r="S41" s="288"/>
      <c r="T41" s="288">
        <v>4</v>
      </c>
      <c r="U41" s="288"/>
      <c r="V41" s="9"/>
      <c r="W41" s="8"/>
      <c r="X41" s="289" t="s">
        <v>122</v>
      </c>
      <c r="Y41" s="289"/>
      <c r="Z41" s="290">
        <v>0.69699999999999995</v>
      </c>
      <c r="AA41" s="290"/>
      <c r="AB41" s="9"/>
      <c r="AC41" s="69"/>
      <c r="AD41" s="20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2"/>
      <c r="AR41" s="257"/>
      <c r="AS41" s="258"/>
    </row>
    <row r="42" spans="1:45">
      <c r="A42" s="275"/>
      <c r="B42" s="276"/>
      <c r="C42" s="4" t="s">
        <v>69</v>
      </c>
      <c r="N42" s="9"/>
      <c r="O42" s="8"/>
      <c r="P42" s="246" t="s">
        <v>40</v>
      </c>
      <c r="Q42" s="246"/>
      <c r="R42" s="289">
        <v>3</v>
      </c>
      <c r="S42" s="289"/>
      <c r="T42" s="289">
        <v>4</v>
      </c>
      <c r="U42" s="289"/>
      <c r="V42" s="9"/>
      <c r="W42" s="8"/>
      <c r="X42" s="288" t="s">
        <v>123</v>
      </c>
      <c r="Y42" s="288"/>
      <c r="Z42" s="301">
        <v>0.84799999999999998</v>
      </c>
      <c r="AA42" s="301"/>
      <c r="AB42" s="9"/>
      <c r="AC42" s="69"/>
      <c r="AD42" s="201"/>
      <c r="AE42" s="71"/>
      <c r="AF42" s="71"/>
      <c r="AG42" s="71"/>
      <c r="AH42" s="71"/>
      <c r="AI42" s="76"/>
      <c r="AJ42" s="71"/>
      <c r="AK42" s="71"/>
      <c r="AL42" s="71"/>
      <c r="AM42" s="71"/>
      <c r="AN42" s="71"/>
      <c r="AO42" s="71"/>
      <c r="AP42" s="71"/>
      <c r="AQ42" s="72"/>
      <c r="AR42" s="257"/>
      <c r="AS42" s="258"/>
    </row>
    <row r="43" spans="1:45">
      <c r="A43" s="275" t="s">
        <v>260</v>
      </c>
      <c r="B43" s="276"/>
      <c r="C43" s="4" t="s">
        <v>716</v>
      </c>
      <c r="N43" s="9"/>
      <c r="O43" s="8"/>
      <c r="P43" s="242" t="s">
        <v>41</v>
      </c>
      <c r="Q43" s="242"/>
      <c r="R43" s="288">
        <v>3</v>
      </c>
      <c r="S43" s="288"/>
      <c r="T43" s="288">
        <v>4</v>
      </c>
      <c r="U43" s="288"/>
      <c r="V43" s="9"/>
      <c r="W43" s="8"/>
      <c r="X43" s="289" t="s">
        <v>230</v>
      </c>
      <c r="Y43" s="289"/>
      <c r="Z43" s="290">
        <v>0.93899999999999995</v>
      </c>
      <c r="AA43" s="290"/>
      <c r="AB43" s="9"/>
      <c r="AC43" s="69"/>
      <c r="AD43" s="201"/>
      <c r="AE43" s="71"/>
      <c r="AF43" s="71"/>
      <c r="AG43" s="71"/>
      <c r="AH43" s="71"/>
      <c r="AI43" s="76"/>
      <c r="AJ43" s="71"/>
      <c r="AK43" s="71"/>
      <c r="AL43" s="71"/>
      <c r="AM43" s="71"/>
      <c r="AN43" s="71"/>
      <c r="AO43" s="71"/>
      <c r="AP43" s="71"/>
      <c r="AQ43" s="72"/>
      <c r="AR43" s="257"/>
      <c r="AS43" s="258"/>
    </row>
    <row r="44" spans="1:45">
      <c r="A44" s="275"/>
      <c r="B44" s="276"/>
      <c r="C44" s="4" t="s">
        <v>71</v>
      </c>
      <c r="N44" s="9"/>
      <c r="O44" s="8"/>
      <c r="P44" s="246" t="s">
        <v>44</v>
      </c>
      <c r="Q44" s="246"/>
      <c r="R44" s="289">
        <v>3</v>
      </c>
      <c r="S44" s="289"/>
      <c r="T44" s="289">
        <v>4</v>
      </c>
      <c r="U44" s="289"/>
      <c r="V44" s="9"/>
      <c r="W44" s="8"/>
      <c r="X44" s="288" t="s">
        <v>231</v>
      </c>
      <c r="Y44" s="288"/>
      <c r="Z44" s="301">
        <v>0.98199999999999998</v>
      </c>
      <c r="AA44" s="301"/>
      <c r="AB44" s="9"/>
      <c r="AC44" s="69"/>
      <c r="AD44" s="20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2"/>
      <c r="AR44" s="257"/>
      <c r="AS44" s="258"/>
    </row>
    <row r="45" spans="1:45">
      <c r="A45" s="275" t="s">
        <v>261</v>
      </c>
      <c r="B45" s="276"/>
      <c r="C45" s="4" t="s">
        <v>781</v>
      </c>
      <c r="N45" s="9"/>
      <c r="O45" s="8"/>
      <c r="P45" s="242" t="s">
        <v>45</v>
      </c>
      <c r="Q45" s="242"/>
      <c r="R45" s="288">
        <v>3</v>
      </c>
      <c r="S45" s="288"/>
      <c r="T45" s="288">
        <v>4</v>
      </c>
      <c r="U45" s="288"/>
      <c r="V45" s="9"/>
      <c r="W45" s="8"/>
      <c r="X45" s="289" t="s">
        <v>232</v>
      </c>
      <c r="Y45" s="289"/>
      <c r="Z45" s="290">
        <v>0.996</v>
      </c>
      <c r="AA45" s="290"/>
      <c r="AB45" s="9"/>
      <c r="AC45" s="69"/>
      <c r="AD45" s="201"/>
      <c r="AE45" s="71"/>
      <c r="AF45" s="71"/>
      <c r="AG45" s="71"/>
      <c r="AH45" s="71"/>
      <c r="AI45" s="76"/>
      <c r="AJ45" s="71"/>
      <c r="AK45" s="71"/>
      <c r="AL45" s="71"/>
      <c r="AM45" s="71"/>
      <c r="AN45" s="71"/>
      <c r="AO45" s="71"/>
      <c r="AP45" s="71"/>
      <c r="AQ45" s="72"/>
      <c r="AR45" s="257"/>
      <c r="AS45" s="258"/>
    </row>
    <row r="46" spans="1:45" ht="12.75" thickBot="1">
      <c r="A46" s="275" t="s">
        <v>262</v>
      </c>
      <c r="B46" s="276"/>
      <c r="C46" s="4" t="s">
        <v>95</v>
      </c>
      <c r="N46" s="9"/>
      <c r="O46" s="10"/>
      <c r="P46" s="11"/>
      <c r="Q46" s="11"/>
      <c r="R46" s="11"/>
      <c r="S46" s="11"/>
      <c r="T46" s="11"/>
      <c r="U46" s="11"/>
      <c r="V46" s="12"/>
      <c r="W46" s="10"/>
      <c r="X46" s="322" t="s">
        <v>233</v>
      </c>
      <c r="Y46" s="322"/>
      <c r="Z46" s="306">
        <v>0.999</v>
      </c>
      <c r="AA46" s="306"/>
      <c r="AB46" s="12"/>
      <c r="AC46" s="69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2"/>
      <c r="AR46" s="257"/>
      <c r="AS46" s="258"/>
    </row>
    <row r="47" spans="1:45">
      <c r="A47" s="275" t="s">
        <v>259</v>
      </c>
      <c r="B47" s="27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9"/>
      <c r="O47" s="285" t="s">
        <v>255</v>
      </c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7"/>
      <c r="AC47" s="69"/>
      <c r="AD47" s="20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2"/>
      <c r="AR47" s="257"/>
      <c r="AS47" s="258"/>
    </row>
    <row r="48" spans="1:45" ht="12.75" thickBot="1">
      <c r="A48" s="281" t="s">
        <v>259</v>
      </c>
      <c r="B48" s="282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2"/>
      <c r="O48" s="10"/>
      <c r="P48" s="291" t="s">
        <v>256</v>
      </c>
      <c r="Q48" s="291"/>
      <c r="R48" s="291"/>
      <c r="S48" s="11"/>
      <c r="T48" s="11"/>
      <c r="U48" s="11"/>
      <c r="V48" s="291" t="s">
        <v>257</v>
      </c>
      <c r="W48" s="291"/>
      <c r="X48" s="291"/>
      <c r="Y48" s="11"/>
      <c r="Z48" s="11"/>
      <c r="AA48" s="11"/>
      <c r="AB48" s="12"/>
      <c r="AC48" s="73"/>
      <c r="AD48" s="205"/>
      <c r="AE48" s="74"/>
      <c r="AF48" s="74"/>
      <c r="AG48" s="74"/>
      <c r="AH48" s="74"/>
      <c r="AI48" s="206"/>
      <c r="AJ48" s="74"/>
      <c r="AK48" s="74"/>
      <c r="AL48" s="74"/>
      <c r="AM48" s="74"/>
      <c r="AN48" s="74"/>
      <c r="AO48" s="74"/>
      <c r="AP48" s="74"/>
      <c r="AQ48" s="75"/>
      <c r="AR48" s="257"/>
      <c r="AS48" s="258"/>
    </row>
    <row r="49" spans="1:52" ht="13.5" customHeight="1" thickBot="1">
      <c r="A49" s="277" t="s">
        <v>29</v>
      </c>
      <c r="B49" s="278"/>
      <c r="C49" s="278"/>
      <c r="D49" s="284" t="s">
        <v>150</v>
      </c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78" t="s">
        <v>30</v>
      </c>
      <c r="P49" s="278"/>
      <c r="Q49" s="278"/>
      <c r="R49" s="284" t="s">
        <v>263</v>
      </c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78" t="s">
        <v>32</v>
      </c>
      <c r="AE49" s="278"/>
      <c r="AF49" s="278"/>
      <c r="AG49" s="278"/>
      <c r="AH49" s="284" t="s">
        <v>68</v>
      </c>
      <c r="AI49" s="284"/>
      <c r="AJ49" s="284"/>
      <c r="AK49" s="284" t="s">
        <v>635</v>
      </c>
      <c r="AL49" s="284"/>
      <c r="AM49" s="284"/>
      <c r="AN49" s="284"/>
      <c r="AO49" s="284"/>
      <c r="AP49" s="284"/>
      <c r="AQ49" s="304"/>
      <c r="AR49" s="257" t="s">
        <v>274</v>
      </c>
      <c r="AS49" s="258"/>
    </row>
    <row r="50" spans="1:52">
      <c r="A50" s="262" t="s">
        <v>223</v>
      </c>
      <c r="B50" s="263"/>
      <c r="C50" s="263"/>
      <c r="D50" s="263"/>
      <c r="E50" s="263"/>
      <c r="F50" s="263"/>
      <c r="G50" s="263"/>
      <c r="H50" s="263"/>
      <c r="I50" s="263"/>
      <c r="J50" s="264"/>
      <c r="K50" s="262" t="s">
        <v>246</v>
      </c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4"/>
      <c r="AE50" s="262" t="s">
        <v>224</v>
      </c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4"/>
      <c r="AR50" s="257"/>
      <c r="AS50" s="258"/>
    </row>
    <row r="51" spans="1:52">
      <c r="A51" s="8"/>
      <c r="B51" s="242" t="s">
        <v>36</v>
      </c>
      <c r="C51" s="242"/>
      <c r="D51" s="242"/>
      <c r="E51" s="242"/>
      <c r="F51" s="260" t="s">
        <v>235</v>
      </c>
      <c r="G51" s="260"/>
      <c r="H51" s="260"/>
      <c r="I51" s="248" t="s">
        <v>25</v>
      </c>
      <c r="J51" s="9"/>
      <c r="K51" s="8"/>
      <c r="L51" s="261" t="s">
        <v>198</v>
      </c>
      <c r="M51" s="261"/>
      <c r="N51" s="261"/>
      <c r="O51" s="261"/>
      <c r="P51" s="260" t="s">
        <v>240</v>
      </c>
      <c r="Q51" s="260"/>
      <c r="R51" s="260"/>
      <c r="S51" s="321" t="s">
        <v>220</v>
      </c>
      <c r="T51" s="321"/>
      <c r="U51" s="261" t="s">
        <v>207</v>
      </c>
      <c r="V51" s="261"/>
      <c r="W51" s="261"/>
      <c r="X51" s="261"/>
      <c r="Y51" s="260" t="s">
        <v>239</v>
      </c>
      <c r="Z51" s="260"/>
      <c r="AA51" s="260"/>
      <c r="AB51" s="321" t="s">
        <v>26</v>
      </c>
      <c r="AC51" s="321"/>
      <c r="AD51" s="9"/>
      <c r="AE51" s="8"/>
      <c r="AG51" s="326" t="s">
        <v>197</v>
      </c>
      <c r="AH51" s="326"/>
      <c r="AI51" s="326"/>
      <c r="AJ51" s="326"/>
      <c r="AK51" s="326"/>
      <c r="AL51" s="260" t="s">
        <v>731</v>
      </c>
      <c r="AM51" s="260"/>
      <c r="AN51" s="260"/>
      <c r="AO51" s="252" t="s">
        <v>28</v>
      </c>
      <c r="AQ51" s="9"/>
      <c r="AR51" s="257"/>
      <c r="AS51" s="258"/>
      <c r="AU51" s="4">
        <f t="shared" ref="AU51:AU56" si="3">VLOOKUP(F51,$BA$13:$BD$17,4,FALSE)</f>
        <v>15</v>
      </c>
      <c r="AV51" s="4">
        <f t="shared" ref="AV51:AV60" si="4">VLOOKUP(P51,$BA$1:$BD$6,4,FALSE)</f>
        <v>2</v>
      </c>
      <c r="AW51" s="4" t="str">
        <f>D49</f>
        <v>A. Lee</v>
      </c>
      <c r="AX51" s="4" t="str">
        <f>K50</f>
        <v>Military Operation Specialty: Section Leader</v>
      </c>
      <c r="AY51" s="4">
        <f>SUM(AU51:AU56,AV51:AV71)</f>
        <v>123</v>
      </c>
      <c r="AZ51" s="4">
        <f>SUM(AU51:AU56)</f>
        <v>90</v>
      </c>
    </row>
    <row r="52" spans="1:52">
      <c r="A52" s="8"/>
      <c r="B52" s="246" t="s">
        <v>34</v>
      </c>
      <c r="C52" s="246"/>
      <c r="D52" s="246"/>
      <c r="E52" s="246"/>
      <c r="F52" s="302" t="s">
        <v>236</v>
      </c>
      <c r="G52" s="302"/>
      <c r="H52" s="302"/>
      <c r="I52" s="249" t="s">
        <v>28</v>
      </c>
      <c r="J52" s="9"/>
      <c r="K52" s="8"/>
      <c r="L52" s="283" t="s">
        <v>199</v>
      </c>
      <c r="M52" s="283"/>
      <c r="N52" s="283"/>
      <c r="O52" s="283"/>
      <c r="P52" s="302" t="s">
        <v>239</v>
      </c>
      <c r="Q52" s="302"/>
      <c r="R52" s="302"/>
      <c r="S52" s="325" t="s">
        <v>26</v>
      </c>
      <c r="T52" s="325"/>
      <c r="U52" s="283" t="s">
        <v>208</v>
      </c>
      <c r="V52" s="283"/>
      <c r="W52" s="283"/>
      <c r="X52" s="283"/>
      <c r="Y52" s="302" t="s">
        <v>238</v>
      </c>
      <c r="Z52" s="302"/>
      <c r="AA52" s="302"/>
      <c r="AB52" s="325" t="s">
        <v>221</v>
      </c>
      <c r="AC52" s="325"/>
      <c r="AD52" s="9"/>
      <c r="AE52" s="315" t="s">
        <v>1008</v>
      </c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316"/>
      <c r="AR52" s="257"/>
      <c r="AS52" s="258"/>
      <c r="AU52" s="4">
        <f t="shared" si="3"/>
        <v>20</v>
      </c>
      <c r="AV52" s="4">
        <f t="shared" si="4"/>
        <v>1</v>
      </c>
      <c r="AW52" s="4">
        <v>538</v>
      </c>
    </row>
    <row r="53" spans="1:52" ht="12.75">
      <c r="A53" s="8"/>
      <c r="B53" s="242" t="s">
        <v>843</v>
      </c>
      <c r="C53" s="242"/>
      <c r="D53" s="242"/>
      <c r="E53" s="242"/>
      <c r="F53" s="260" t="s">
        <v>236</v>
      </c>
      <c r="G53" s="260"/>
      <c r="H53" s="260"/>
      <c r="I53" s="248" t="s">
        <v>28</v>
      </c>
      <c r="J53" s="9"/>
      <c r="K53" s="8"/>
      <c r="L53" s="261" t="s">
        <v>200</v>
      </c>
      <c r="M53" s="261"/>
      <c r="N53" s="261"/>
      <c r="O53" s="261"/>
      <c r="P53" s="260" t="s">
        <v>240</v>
      </c>
      <c r="Q53" s="260"/>
      <c r="R53" s="260"/>
      <c r="S53" s="321" t="s">
        <v>220</v>
      </c>
      <c r="T53" s="321"/>
      <c r="U53" s="261" t="s">
        <v>209</v>
      </c>
      <c r="V53" s="261"/>
      <c r="W53" s="261"/>
      <c r="X53" s="261"/>
      <c r="Y53" s="260" t="s">
        <v>238</v>
      </c>
      <c r="Z53" s="260"/>
      <c r="AA53" s="260"/>
      <c r="AB53" s="321" t="s">
        <v>221</v>
      </c>
      <c r="AC53" s="321"/>
      <c r="AD53" s="9"/>
      <c r="AE53" s="36" t="s">
        <v>680</v>
      </c>
      <c r="AF53" s="308" t="s">
        <v>1009</v>
      </c>
      <c r="AG53" s="308"/>
      <c r="AH53" s="308"/>
      <c r="AI53" s="308" t="s">
        <v>677</v>
      </c>
      <c r="AJ53" s="308"/>
      <c r="AK53" s="308"/>
      <c r="AL53" s="308"/>
      <c r="AM53" s="308"/>
      <c r="AN53" s="308" t="s">
        <v>1009</v>
      </c>
      <c r="AO53" s="308"/>
      <c r="AP53" s="308"/>
      <c r="AQ53" s="37" t="s">
        <v>680</v>
      </c>
      <c r="AR53" s="257"/>
      <c r="AS53" s="258"/>
      <c r="AU53" s="4">
        <f t="shared" si="3"/>
        <v>20</v>
      </c>
      <c r="AV53" s="4">
        <f t="shared" si="4"/>
        <v>2</v>
      </c>
      <c r="AW53" s="4">
        <v>7280</v>
      </c>
    </row>
    <row r="54" spans="1:52">
      <c r="A54" s="8"/>
      <c r="B54" s="246" t="s">
        <v>37</v>
      </c>
      <c r="C54" s="250"/>
      <c r="D54" s="250"/>
      <c r="E54" s="250"/>
      <c r="F54" s="302" t="s">
        <v>229</v>
      </c>
      <c r="G54" s="302"/>
      <c r="H54" s="302"/>
      <c r="I54" s="249" t="s">
        <v>220</v>
      </c>
      <c r="J54" s="9"/>
      <c r="K54" s="8"/>
      <c r="L54" s="283" t="s">
        <v>201</v>
      </c>
      <c r="M54" s="283"/>
      <c r="N54" s="283"/>
      <c r="O54" s="283"/>
      <c r="P54" s="302" t="s">
        <v>239</v>
      </c>
      <c r="Q54" s="302"/>
      <c r="R54" s="302"/>
      <c r="S54" s="325" t="s">
        <v>26</v>
      </c>
      <c r="T54" s="325"/>
      <c r="U54" s="283" t="s">
        <v>210</v>
      </c>
      <c r="V54" s="283"/>
      <c r="W54" s="283"/>
      <c r="X54" s="283"/>
      <c r="Y54" s="302" t="s">
        <v>240</v>
      </c>
      <c r="Z54" s="302"/>
      <c r="AA54" s="302"/>
      <c r="AB54" s="325" t="s">
        <v>220</v>
      </c>
      <c r="AC54" s="325"/>
      <c r="AD54" s="9"/>
      <c r="AE54" s="305" t="s">
        <v>681</v>
      </c>
      <c r="AF54" s="319" t="s">
        <v>679</v>
      </c>
      <c r="AG54" s="319"/>
      <c r="AH54" s="319"/>
      <c r="AI54" s="26"/>
      <c r="AJ54" s="319" t="s">
        <v>311</v>
      </c>
      <c r="AK54" s="319"/>
      <c r="AL54" s="319"/>
      <c r="AM54" s="26"/>
      <c r="AN54" s="319" t="s">
        <v>217</v>
      </c>
      <c r="AO54" s="319"/>
      <c r="AP54" s="319"/>
      <c r="AQ54" s="317" t="s">
        <v>682</v>
      </c>
      <c r="AR54" s="257"/>
      <c r="AS54" s="258"/>
      <c r="AU54" s="4">
        <f t="shared" si="3"/>
        <v>10</v>
      </c>
      <c r="AV54" s="4">
        <f t="shared" si="4"/>
        <v>1</v>
      </c>
    </row>
    <row r="55" spans="1:52">
      <c r="A55" s="8"/>
      <c r="B55" s="242" t="s">
        <v>195</v>
      </c>
      <c r="F55" s="260" t="s">
        <v>235</v>
      </c>
      <c r="G55" s="260"/>
      <c r="H55" s="260"/>
      <c r="I55" s="248" t="s">
        <v>25</v>
      </c>
      <c r="J55" s="9"/>
      <c r="K55" s="8"/>
      <c r="L55" s="261" t="s">
        <v>202</v>
      </c>
      <c r="M55" s="261"/>
      <c r="N55" s="261"/>
      <c r="O55" s="261"/>
      <c r="P55" s="260" t="s">
        <v>241</v>
      </c>
      <c r="Q55" s="260"/>
      <c r="R55" s="260"/>
      <c r="S55" s="321" t="s">
        <v>25</v>
      </c>
      <c r="T55" s="321"/>
      <c r="U55" s="261" t="s">
        <v>211</v>
      </c>
      <c r="V55" s="261"/>
      <c r="W55" s="261"/>
      <c r="X55" s="261"/>
      <c r="Y55" s="260" t="s">
        <v>239</v>
      </c>
      <c r="Z55" s="260"/>
      <c r="AA55" s="260"/>
      <c r="AB55" s="321" t="s">
        <v>26</v>
      </c>
      <c r="AC55" s="321"/>
      <c r="AD55" s="9"/>
      <c r="AE55" s="305"/>
      <c r="AF55" s="309" t="s">
        <v>683</v>
      </c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17"/>
      <c r="AR55" s="257"/>
      <c r="AS55" s="258"/>
      <c r="AU55" s="4">
        <f t="shared" si="3"/>
        <v>15</v>
      </c>
      <c r="AV55" s="4">
        <f t="shared" si="4"/>
        <v>3</v>
      </c>
    </row>
    <row r="56" spans="1:52" ht="12.75">
      <c r="A56" s="8"/>
      <c r="B56" s="246" t="s">
        <v>38</v>
      </c>
      <c r="C56" s="250"/>
      <c r="D56" s="250"/>
      <c r="E56" s="250"/>
      <c r="F56" s="302" t="s">
        <v>229</v>
      </c>
      <c r="G56" s="302"/>
      <c r="H56" s="302"/>
      <c r="I56" s="249" t="s">
        <v>220</v>
      </c>
      <c r="J56" s="9"/>
      <c r="K56" s="8"/>
      <c r="L56" s="283" t="s">
        <v>203</v>
      </c>
      <c r="M56" s="283"/>
      <c r="N56" s="283"/>
      <c r="O56" s="283"/>
      <c r="P56" s="302" t="s">
        <v>239</v>
      </c>
      <c r="Q56" s="302"/>
      <c r="R56" s="302"/>
      <c r="S56" s="325" t="s">
        <v>26</v>
      </c>
      <c r="T56" s="325"/>
      <c r="U56" s="283" t="s">
        <v>212</v>
      </c>
      <c r="V56" s="283"/>
      <c r="W56" s="283"/>
      <c r="X56" s="283"/>
      <c r="Y56" s="302" t="s">
        <v>239</v>
      </c>
      <c r="Z56" s="302"/>
      <c r="AA56" s="302"/>
      <c r="AB56" s="325" t="s">
        <v>26</v>
      </c>
      <c r="AC56" s="325"/>
      <c r="AD56" s="9"/>
      <c r="AE56" s="305"/>
      <c r="AF56" s="40"/>
      <c r="AG56" s="41"/>
      <c r="AH56" s="41"/>
      <c r="AI56" s="41"/>
      <c r="AJ56" s="41"/>
      <c r="AK56" s="41"/>
      <c r="AL56" s="41"/>
      <c r="AM56" s="41"/>
      <c r="AN56" s="41"/>
      <c r="AO56" s="41"/>
      <c r="AP56" s="42"/>
      <c r="AQ56" s="317"/>
      <c r="AR56" s="257"/>
      <c r="AS56" s="258"/>
      <c r="AU56" s="4">
        <f t="shared" si="3"/>
        <v>10</v>
      </c>
      <c r="AV56" s="4">
        <f t="shared" si="4"/>
        <v>1</v>
      </c>
    </row>
    <row r="57" spans="1:52">
      <c r="A57" s="8"/>
      <c r="J57" s="9"/>
      <c r="K57" s="8"/>
      <c r="L57" s="261" t="s">
        <v>218</v>
      </c>
      <c r="M57" s="261"/>
      <c r="N57" s="261"/>
      <c r="O57" s="261"/>
      <c r="P57" s="260" t="s">
        <v>240</v>
      </c>
      <c r="Q57" s="260"/>
      <c r="R57" s="260"/>
      <c r="S57" s="321" t="s">
        <v>220</v>
      </c>
      <c r="T57" s="321"/>
      <c r="U57" s="261" t="s">
        <v>213</v>
      </c>
      <c r="V57" s="261"/>
      <c r="W57" s="261"/>
      <c r="X57" s="261"/>
      <c r="Y57" s="260" t="s">
        <v>241</v>
      </c>
      <c r="Z57" s="260"/>
      <c r="AA57" s="260"/>
      <c r="AB57" s="321" t="s">
        <v>25</v>
      </c>
      <c r="AC57" s="321"/>
      <c r="AD57" s="9"/>
      <c r="AE57" s="305"/>
      <c r="AF57" s="43"/>
      <c r="AG57" s="44"/>
      <c r="AH57" s="44"/>
      <c r="AI57" s="44"/>
      <c r="AJ57" s="44"/>
      <c r="AK57" s="44"/>
      <c r="AL57" s="44"/>
      <c r="AM57" s="44"/>
      <c r="AN57" s="44"/>
      <c r="AO57" s="44"/>
      <c r="AP57" s="45"/>
      <c r="AQ57" s="317"/>
      <c r="AR57" s="257"/>
      <c r="AS57" s="258"/>
      <c r="AV57" s="4">
        <f t="shared" si="4"/>
        <v>2</v>
      </c>
    </row>
    <row r="58" spans="1:52">
      <c r="A58" s="8"/>
      <c r="B58" s="293" t="s">
        <v>39</v>
      </c>
      <c r="C58" s="293"/>
      <c r="D58" s="293"/>
      <c r="E58" s="293"/>
      <c r="F58" s="294">
        <v>11</v>
      </c>
      <c r="G58" s="295"/>
      <c r="H58" s="295"/>
      <c r="I58" s="296"/>
      <c r="J58" s="9"/>
      <c r="K58" s="8"/>
      <c r="L58" s="283" t="s">
        <v>204</v>
      </c>
      <c r="M58" s="283"/>
      <c r="N58" s="283"/>
      <c r="O58" s="283"/>
      <c r="P58" s="302" t="s">
        <v>238</v>
      </c>
      <c r="Q58" s="302"/>
      <c r="R58" s="302"/>
      <c r="S58" s="325" t="s">
        <v>221</v>
      </c>
      <c r="T58" s="325"/>
      <c r="U58" s="283" t="s">
        <v>214</v>
      </c>
      <c r="V58" s="283"/>
      <c r="W58" s="283"/>
      <c r="X58" s="283"/>
      <c r="Y58" s="302" t="s">
        <v>239</v>
      </c>
      <c r="Z58" s="302"/>
      <c r="AA58" s="302"/>
      <c r="AB58" s="325" t="s">
        <v>26</v>
      </c>
      <c r="AC58" s="325"/>
      <c r="AD58" s="9"/>
      <c r="AE58" s="305"/>
      <c r="AF58" s="303" t="s">
        <v>684</v>
      </c>
      <c r="AG58" s="303"/>
      <c r="AH58" s="303"/>
      <c r="AI58" s="303"/>
      <c r="AJ58" s="303"/>
      <c r="AK58" s="303"/>
      <c r="AL58" s="303"/>
      <c r="AM58" s="303"/>
      <c r="AN58" s="303"/>
      <c r="AO58" s="303"/>
      <c r="AP58" s="303"/>
      <c r="AQ58" s="317"/>
      <c r="AR58" s="257"/>
      <c r="AS58" s="258"/>
      <c r="AV58" s="4">
        <f t="shared" si="4"/>
        <v>0</v>
      </c>
    </row>
    <row r="59" spans="1:52" ht="12.75">
      <c r="A59" s="8"/>
      <c r="B59" s="292" t="s">
        <v>244</v>
      </c>
      <c r="C59" s="292"/>
      <c r="D59" s="292"/>
      <c r="E59" s="292"/>
      <c r="F59" s="292"/>
      <c r="G59" s="292"/>
      <c r="H59" s="292"/>
      <c r="I59" s="292"/>
      <c r="J59" s="9"/>
      <c r="K59" s="8"/>
      <c r="L59" s="261" t="s">
        <v>205</v>
      </c>
      <c r="M59" s="261"/>
      <c r="N59" s="261"/>
      <c r="O59" s="261"/>
      <c r="P59" s="260" t="s">
        <v>239</v>
      </c>
      <c r="Q59" s="260"/>
      <c r="R59" s="260"/>
      <c r="S59" s="321" t="s">
        <v>26</v>
      </c>
      <c r="T59" s="321"/>
      <c r="U59" s="261" t="s">
        <v>215</v>
      </c>
      <c r="V59" s="261"/>
      <c r="W59" s="261"/>
      <c r="X59" s="261"/>
      <c r="Y59" s="260" t="s">
        <v>241</v>
      </c>
      <c r="Z59" s="260"/>
      <c r="AA59" s="260"/>
      <c r="AB59" s="321" t="s">
        <v>25</v>
      </c>
      <c r="AC59" s="321"/>
      <c r="AD59" s="9"/>
      <c r="AE59" s="305"/>
      <c r="AF59" s="40"/>
      <c r="AG59" s="41"/>
      <c r="AH59" s="41"/>
      <c r="AI59" s="41"/>
      <c r="AJ59" s="41"/>
      <c r="AK59" s="41"/>
      <c r="AL59" s="41"/>
      <c r="AM59" s="41"/>
      <c r="AN59" s="41"/>
      <c r="AO59" s="41"/>
      <c r="AP59" s="42"/>
      <c r="AQ59" s="317"/>
      <c r="AR59" s="257"/>
      <c r="AS59" s="258"/>
      <c r="AV59" s="4">
        <f t="shared" si="4"/>
        <v>1</v>
      </c>
    </row>
    <row r="60" spans="1:52" ht="12.75" thickBot="1">
      <c r="A60" s="10"/>
      <c r="B60" s="11"/>
      <c r="C60" s="11"/>
      <c r="D60" s="11"/>
      <c r="E60" s="11"/>
      <c r="F60" s="11"/>
      <c r="G60" s="11"/>
      <c r="H60" s="11"/>
      <c r="I60" s="11"/>
      <c r="J60" s="12"/>
      <c r="K60" s="10"/>
      <c r="L60" s="300" t="s">
        <v>206</v>
      </c>
      <c r="M60" s="300"/>
      <c r="N60" s="300"/>
      <c r="O60" s="300"/>
      <c r="P60" s="323" t="s">
        <v>242</v>
      </c>
      <c r="Q60" s="323"/>
      <c r="R60" s="323"/>
      <c r="S60" s="324" t="s">
        <v>28</v>
      </c>
      <c r="T60" s="324"/>
      <c r="U60" s="300"/>
      <c r="V60" s="300"/>
      <c r="W60" s="300"/>
      <c r="X60" s="300"/>
      <c r="Y60" s="323"/>
      <c r="Z60" s="323"/>
      <c r="AA60" s="323"/>
      <c r="AB60" s="320"/>
      <c r="AC60" s="320"/>
      <c r="AD60" s="12"/>
      <c r="AE60" s="39"/>
      <c r="AF60" s="46"/>
      <c r="AG60" s="247"/>
      <c r="AH60" s="247"/>
      <c r="AI60" s="247"/>
      <c r="AJ60" s="247"/>
      <c r="AK60" s="247"/>
      <c r="AL60" s="247"/>
      <c r="AM60" s="247"/>
      <c r="AN60" s="247"/>
      <c r="AO60" s="247"/>
      <c r="AP60" s="47"/>
      <c r="AQ60" s="38"/>
      <c r="AR60" s="257"/>
      <c r="AS60" s="258"/>
      <c r="AV60" s="4">
        <f t="shared" si="4"/>
        <v>4</v>
      </c>
    </row>
    <row r="61" spans="1:52">
      <c r="A61" s="271" t="s">
        <v>807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  <c r="O61" s="8"/>
      <c r="AC61" s="271" t="s">
        <v>247</v>
      </c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3"/>
      <c r="AR61" s="257"/>
      <c r="AS61" s="258"/>
      <c r="AV61" s="4">
        <f t="shared" ref="AV61:AV69" si="5">VLOOKUP(Y51,$BA$1:$BD$6,4,FALSE)</f>
        <v>1</v>
      </c>
    </row>
    <row r="62" spans="1:52">
      <c r="A62" s="265" t="s">
        <v>814</v>
      </c>
      <c r="B62" s="266"/>
      <c r="C62" s="266"/>
      <c r="D62" s="266"/>
      <c r="E62" s="266"/>
      <c r="F62" s="266"/>
      <c r="G62" s="266"/>
      <c r="H62" s="248"/>
      <c r="I62" s="248"/>
      <c r="J62" s="248"/>
      <c r="K62" s="248"/>
      <c r="L62" s="248"/>
      <c r="M62" s="248"/>
      <c r="N62" s="248"/>
      <c r="O62" s="8"/>
      <c r="AC62" s="243" t="s">
        <v>226</v>
      </c>
      <c r="AD62" s="242"/>
      <c r="AQ62" s="9"/>
      <c r="AR62" s="257"/>
      <c r="AS62" s="258"/>
      <c r="AV62" s="4">
        <f t="shared" si="5"/>
        <v>0</v>
      </c>
    </row>
    <row r="63" spans="1:52">
      <c r="A63" s="267" t="s">
        <v>815</v>
      </c>
      <c r="B63" s="268"/>
      <c r="C63" s="268"/>
      <c r="D63" s="268"/>
      <c r="E63" s="268"/>
      <c r="F63" s="268"/>
      <c r="G63" s="268"/>
      <c r="H63" s="259">
        <v>94843</v>
      </c>
      <c r="I63" s="259"/>
      <c r="J63" s="259"/>
      <c r="K63" s="259"/>
      <c r="L63" s="259"/>
      <c r="M63" s="244"/>
      <c r="N63" s="134"/>
      <c r="O63" s="8"/>
      <c r="AC63" s="8"/>
      <c r="AD63" s="71" t="s">
        <v>268</v>
      </c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2"/>
      <c r="AR63" s="257"/>
      <c r="AS63" s="258"/>
      <c r="AV63" s="4">
        <f t="shared" si="5"/>
        <v>0</v>
      </c>
    </row>
    <row r="64" spans="1:52">
      <c r="A64" s="269" t="s">
        <v>829</v>
      </c>
      <c r="B64" s="270"/>
      <c r="C64" s="270"/>
      <c r="D64" s="270"/>
      <c r="E64" s="270"/>
      <c r="F64" s="270"/>
      <c r="G64" s="270"/>
      <c r="H64" s="259">
        <v>103486</v>
      </c>
      <c r="I64" s="259"/>
      <c r="J64" s="259"/>
      <c r="K64" s="259"/>
      <c r="L64" s="298" t="str">
        <f>CONCATENATE("[",ROUND(AW52/30,1),"]")</f>
        <v>[17.9]</v>
      </c>
      <c r="M64" s="298"/>
      <c r="N64" s="299"/>
      <c r="O64" s="8"/>
      <c r="AC64" s="8"/>
      <c r="AD64" s="71" t="s">
        <v>1025</v>
      </c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2"/>
      <c r="AR64" s="257"/>
      <c r="AS64" s="258"/>
      <c r="AV64" s="4">
        <f t="shared" si="5"/>
        <v>2</v>
      </c>
    </row>
    <row r="65" spans="1:48">
      <c r="A65" s="269" t="s">
        <v>808</v>
      </c>
      <c r="B65" s="270"/>
      <c r="C65" s="270"/>
      <c r="D65" s="270"/>
      <c r="E65" s="270"/>
      <c r="F65" s="270"/>
      <c r="G65" s="270"/>
      <c r="H65" s="279">
        <f>AW53/2160</f>
        <v>3.3703703703703702</v>
      </c>
      <c r="I65" s="279"/>
      <c r="J65" s="279"/>
      <c r="K65" s="279"/>
      <c r="L65" s="279"/>
      <c r="M65" s="279"/>
      <c r="N65" s="280"/>
      <c r="O65" s="8"/>
      <c r="AC65" s="8"/>
      <c r="AD65" s="71" t="s">
        <v>1146</v>
      </c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2"/>
      <c r="AR65" s="257"/>
      <c r="AS65" s="258"/>
      <c r="AV65" s="4">
        <f t="shared" si="5"/>
        <v>1</v>
      </c>
    </row>
    <row r="66" spans="1:48">
      <c r="A66" s="267" t="s">
        <v>810</v>
      </c>
      <c r="B66" s="268"/>
      <c r="C66" s="268"/>
      <c r="D66" s="268"/>
      <c r="E66" s="268"/>
      <c r="F66" s="268"/>
      <c r="G66" s="268"/>
      <c r="H66" s="248" t="s">
        <v>844</v>
      </c>
      <c r="I66" s="248"/>
      <c r="J66" s="248"/>
      <c r="K66" s="248"/>
      <c r="L66" s="248"/>
      <c r="N66" s="248"/>
      <c r="O66" s="8"/>
      <c r="AC66" s="8"/>
      <c r="AD66" s="71" t="s">
        <v>1147</v>
      </c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2"/>
      <c r="AR66" s="257"/>
      <c r="AS66" s="258"/>
      <c r="AV66" s="4">
        <f t="shared" si="5"/>
        <v>1</v>
      </c>
    </row>
    <row r="67" spans="1:48">
      <c r="A67" s="274" t="s">
        <v>816</v>
      </c>
      <c r="B67" s="261"/>
      <c r="C67" s="261"/>
      <c r="D67" s="261"/>
      <c r="E67" s="261"/>
      <c r="F67" s="261"/>
      <c r="G67" s="261"/>
      <c r="H67" s="248"/>
      <c r="I67" s="248"/>
      <c r="J67" s="248"/>
      <c r="K67" s="248"/>
      <c r="L67" s="248"/>
      <c r="N67" s="248"/>
      <c r="O67" s="8"/>
      <c r="AC67" s="8"/>
      <c r="AD67" s="71" t="s">
        <v>1148</v>
      </c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2"/>
      <c r="AR67" s="257"/>
      <c r="AS67" s="258"/>
      <c r="AV67" s="4">
        <f t="shared" si="5"/>
        <v>3</v>
      </c>
    </row>
    <row r="68" spans="1:48">
      <c r="A68" s="267" t="s">
        <v>811</v>
      </c>
      <c r="B68" s="268"/>
      <c r="C68" s="268"/>
      <c r="D68" s="268"/>
      <c r="E68" s="268"/>
      <c r="F68" s="268"/>
      <c r="G68" s="268"/>
      <c r="H68" s="248" t="s">
        <v>852</v>
      </c>
      <c r="I68" s="248"/>
      <c r="J68" s="248"/>
      <c r="K68" s="248"/>
      <c r="L68" s="248"/>
      <c r="N68" s="248"/>
      <c r="O68" s="8"/>
      <c r="AC68" s="8"/>
      <c r="AD68" s="71" t="s">
        <v>269</v>
      </c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2"/>
      <c r="AR68" s="257"/>
      <c r="AS68" s="258"/>
      <c r="AV68" s="4">
        <f t="shared" si="5"/>
        <v>1</v>
      </c>
    </row>
    <row r="69" spans="1:48">
      <c r="A69" s="269" t="s">
        <v>817</v>
      </c>
      <c r="B69" s="270"/>
      <c r="C69" s="270"/>
      <c r="D69" s="270"/>
      <c r="E69" s="270"/>
      <c r="F69" s="270"/>
      <c r="G69" s="270"/>
      <c r="H69" s="248">
        <v>1</v>
      </c>
      <c r="I69" s="248"/>
      <c r="J69" s="248"/>
      <c r="K69" s="248"/>
      <c r="L69" s="248"/>
      <c r="N69" s="248"/>
      <c r="O69" s="8"/>
      <c r="AC69" s="8"/>
      <c r="AD69" s="71" t="s">
        <v>1149</v>
      </c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2"/>
      <c r="AR69" s="257"/>
      <c r="AS69" s="258"/>
      <c r="AV69" s="4">
        <f t="shared" si="5"/>
        <v>3</v>
      </c>
    </row>
    <row r="70" spans="1:48">
      <c r="A70" s="265" t="s">
        <v>818</v>
      </c>
      <c r="B70" s="266"/>
      <c r="C70" s="266"/>
      <c r="D70" s="266"/>
      <c r="E70" s="266"/>
      <c r="F70" s="266"/>
      <c r="G70" s="266"/>
      <c r="H70" s="248"/>
      <c r="I70" s="248"/>
      <c r="J70" s="248"/>
      <c r="K70" s="248"/>
      <c r="L70" s="248"/>
      <c r="N70" s="248"/>
      <c r="O70" s="8"/>
      <c r="AC70" s="8"/>
      <c r="AD70" s="71" t="s">
        <v>270</v>
      </c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2"/>
      <c r="AR70" s="257"/>
      <c r="AS70" s="258"/>
      <c r="AV70" s="4">
        <f>IF(ISERROR(VLOOKUP(Y60,$BA$1:$BD$6,4,FALSE)),0,VLOOKUP(Y60,$BA$1:$BD$6,4,FALSE))</f>
        <v>0</v>
      </c>
    </row>
    <row r="71" spans="1:48">
      <c r="A71" s="267" t="s">
        <v>809</v>
      </c>
      <c r="B71" s="268"/>
      <c r="C71" s="268"/>
      <c r="D71" s="268"/>
      <c r="E71" s="268"/>
      <c r="F71" s="268"/>
      <c r="G71" s="268"/>
      <c r="H71" s="248" t="s">
        <v>1068</v>
      </c>
      <c r="I71" s="248"/>
      <c r="J71" s="248"/>
      <c r="K71" s="248"/>
      <c r="L71" s="248"/>
      <c r="N71" s="248"/>
      <c r="O71" s="8"/>
      <c r="AC71" s="8"/>
      <c r="AD71" s="71" t="s">
        <v>271</v>
      </c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2"/>
      <c r="AR71" s="257"/>
      <c r="AS71" s="258"/>
      <c r="AV71" s="4">
        <f>VLOOKUP(AL51,$BA$8:$BD$11,4,FALSE)</f>
        <v>4</v>
      </c>
    </row>
    <row r="72" spans="1:48">
      <c r="A72" s="269" t="s">
        <v>819</v>
      </c>
      <c r="B72" s="270"/>
      <c r="C72" s="270"/>
      <c r="D72" s="270"/>
      <c r="E72" s="270"/>
      <c r="F72" s="270"/>
      <c r="G72" s="270"/>
      <c r="H72" s="248" t="s">
        <v>78</v>
      </c>
      <c r="I72" s="248"/>
      <c r="J72" s="248"/>
      <c r="K72" s="248"/>
      <c r="L72" s="248"/>
      <c r="N72" s="248"/>
      <c r="O72" s="8"/>
      <c r="AC72" s="8"/>
      <c r="AD72" s="71" t="s">
        <v>272</v>
      </c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2"/>
      <c r="AR72" s="257"/>
      <c r="AS72" s="258"/>
    </row>
    <row r="73" spans="1:48">
      <c r="A73" s="269" t="s">
        <v>812</v>
      </c>
      <c r="B73" s="270"/>
      <c r="C73" s="270"/>
      <c r="D73" s="270"/>
      <c r="E73" s="270"/>
      <c r="F73" s="270"/>
      <c r="G73" s="270"/>
      <c r="H73" s="245" t="s">
        <v>724</v>
      </c>
      <c r="I73" s="248" t="s">
        <v>821</v>
      </c>
      <c r="K73" s="245" t="s">
        <v>822</v>
      </c>
      <c r="L73" s="248" t="s">
        <v>823</v>
      </c>
      <c r="N73" s="248"/>
      <c r="O73" s="8"/>
      <c r="AC73" s="8"/>
      <c r="AD73" s="71" t="s">
        <v>1083</v>
      </c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2"/>
      <c r="AR73" s="257"/>
      <c r="AS73" s="258"/>
    </row>
    <row r="74" spans="1:48">
      <c r="A74" s="269" t="s">
        <v>813</v>
      </c>
      <c r="B74" s="270"/>
      <c r="C74" s="270"/>
      <c r="D74" s="270"/>
      <c r="E74" s="270"/>
      <c r="F74" s="270"/>
      <c r="G74" s="270"/>
      <c r="H74" s="245" t="s">
        <v>724</v>
      </c>
      <c r="I74" s="248" t="s">
        <v>821</v>
      </c>
      <c r="K74" s="245" t="s">
        <v>822</v>
      </c>
      <c r="L74" s="248" t="s">
        <v>823</v>
      </c>
      <c r="O74" s="8"/>
      <c r="AC74" s="8"/>
      <c r="AD74" s="71" t="s">
        <v>1084</v>
      </c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2"/>
      <c r="AR74" s="257"/>
      <c r="AS74" s="258"/>
    </row>
    <row r="75" spans="1:48">
      <c r="A75" s="267" t="s">
        <v>820</v>
      </c>
      <c r="B75" s="268"/>
      <c r="C75" s="268"/>
      <c r="D75" s="268"/>
      <c r="E75" s="268"/>
      <c r="F75" s="268"/>
      <c r="G75" s="268"/>
      <c r="H75" s="245" t="s">
        <v>822</v>
      </c>
      <c r="I75" s="248" t="s">
        <v>821</v>
      </c>
      <c r="K75" s="245" t="s">
        <v>724</v>
      </c>
      <c r="L75" s="248" t="s">
        <v>823</v>
      </c>
      <c r="O75" s="8"/>
      <c r="AC75" s="243" t="s">
        <v>227</v>
      </c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2"/>
      <c r="AR75" s="257"/>
      <c r="AS75" s="258"/>
    </row>
    <row r="76" spans="1:48">
      <c r="A76" s="271" t="s">
        <v>824</v>
      </c>
      <c r="B76" s="272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3"/>
      <c r="O76" s="8"/>
      <c r="AC76" s="8"/>
      <c r="AD76" s="311" t="s">
        <v>31</v>
      </c>
      <c r="AE76" s="311"/>
      <c r="AF76" s="311"/>
      <c r="AG76" s="311"/>
      <c r="AH76" s="313" t="s">
        <v>65</v>
      </c>
      <c r="AI76" s="313"/>
      <c r="AJ76" s="313"/>
      <c r="AK76" s="313"/>
      <c r="AL76" s="311" t="s">
        <v>216</v>
      </c>
      <c r="AM76" s="311"/>
      <c r="AN76" s="311"/>
      <c r="AO76" s="313" t="s">
        <v>58</v>
      </c>
      <c r="AP76" s="313"/>
      <c r="AQ76" s="314"/>
      <c r="AR76" s="257"/>
      <c r="AS76" s="258"/>
    </row>
    <row r="77" spans="1:48">
      <c r="A77" s="69" t="s">
        <v>1067</v>
      </c>
      <c r="N77" s="9"/>
      <c r="O77" s="8"/>
      <c r="AC77" s="8"/>
      <c r="AD77" s="310" t="s">
        <v>219</v>
      </c>
      <c r="AE77" s="310"/>
      <c r="AF77" s="310"/>
      <c r="AG77" s="310"/>
      <c r="AH77" s="307" t="s">
        <v>249</v>
      </c>
      <c r="AI77" s="307"/>
      <c r="AJ77" s="307"/>
      <c r="AK77" s="307"/>
      <c r="AL77" s="310" t="s">
        <v>50</v>
      </c>
      <c r="AM77" s="310"/>
      <c r="AN77" s="310"/>
      <c r="AO77" s="307" t="s">
        <v>66</v>
      </c>
      <c r="AP77" s="307"/>
      <c r="AQ77" s="318"/>
      <c r="AR77" s="257"/>
      <c r="AS77" s="258"/>
    </row>
    <row r="78" spans="1:48">
      <c r="A78" s="184" t="s">
        <v>1085</v>
      </c>
      <c r="B78" s="138"/>
      <c r="C78" s="138"/>
      <c r="D78" s="138"/>
      <c r="E78" s="138"/>
      <c r="F78" s="138"/>
      <c r="G78" s="138"/>
      <c r="H78" s="248"/>
      <c r="I78" s="248"/>
      <c r="J78" s="248"/>
      <c r="K78" s="248"/>
      <c r="L78" s="248"/>
      <c r="M78" s="248"/>
      <c r="N78" s="251"/>
      <c r="O78" s="8"/>
      <c r="AC78" s="8"/>
      <c r="AD78" s="311" t="s">
        <v>33</v>
      </c>
      <c r="AE78" s="311"/>
      <c r="AF78" s="311"/>
      <c r="AG78" s="311"/>
      <c r="AH78" s="312" t="s">
        <v>55</v>
      </c>
      <c r="AI78" s="312"/>
      <c r="AJ78" s="312"/>
      <c r="AK78" s="312"/>
      <c r="AL78" s="311" t="s">
        <v>22</v>
      </c>
      <c r="AM78" s="311"/>
      <c r="AN78" s="311"/>
      <c r="AO78" s="313" t="s">
        <v>135</v>
      </c>
      <c r="AP78" s="313"/>
      <c r="AQ78" s="314"/>
      <c r="AR78" s="257"/>
      <c r="AS78" s="258"/>
    </row>
    <row r="79" spans="1:48">
      <c r="A79" s="69" t="s">
        <v>1086</v>
      </c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51"/>
      <c r="O79" s="8"/>
      <c r="AC79" s="8"/>
      <c r="AD79" s="310" t="s">
        <v>48</v>
      </c>
      <c r="AE79" s="310"/>
      <c r="AF79" s="310"/>
      <c r="AG79" s="310"/>
      <c r="AH79" s="307" t="s">
        <v>80</v>
      </c>
      <c r="AI79" s="307"/>
      <c r="AJ79" s="307"/>
      <c r="AK79" s="307"/>
      <c r="AL79" s="310" t="s">
        <v>49</v>
      </c>
      <c r="AM79" s="310"/>
      <c r="AN79" s="310"/>
      <c r="AO79" s="307" t="s">
        <v>76</v>
      </c>
      <c r="AP79" s="307"/>
      <c r="AQ79" s="318"/>
      <c r="AR79" s="257"/>
      <c r="AS79" s="258"/>
    </row>
    <row r="80" spans="1:48">
      <c r="A80" s="184" t="s">
        <v>1087</v>
      </c>
      <c r="B80" s="138"/>
      <c r="C80" s="138"/>
      <c r="D80" s="138"/>
      <c r="E80" s="138"/>
      <c r="F80" s="138"/>
      <c r="G80" s="138"/>
      <c r="H80" s="248"/>
      <c r="I80" s="248"/>
      <c r="J80" s="248"/>
      <c r="K80" s="248"/>
      <c r="L80" s="248"/>
      <c r="M80" s="248"/>
      <c r="N80" s="251"/>
      <c r="O80" s="8"/>
      <c r="AC80" s="243" t="s">
        <v>228</v>
      </c>
      <c r="AD80" s="200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2"/>
      <c r="AR80" s="257"/>
      <c r="AS80" s="258"/>
    </row>
    <row r="81" spans="1:45">
      <c r="A81" s="69" t="s">
        <v>1088</v>
      </c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8"/>
      <c r="AC81" s="8"/>
      <c r="AD81" s="71" t="s">
        <v>273</v>
      </c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2"/>
      <c r="AR81" s="257"/>
      <c r="AS81" s="258"/>
    </row>
    <row r="82" spans="1:45" ht="12.75" thickBot="1">
      <c r="A82" s="271" t="s">
        <v>740</v>
      </c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3"/>
      <c r="O82" s="8"/>
      <c r="AC82" s="10"/>
      <c r="AD82" s="74" t="s">
        <v>267</v>
      </c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5"/>
      <c r="AR82" s="257"/>
      <c r="AS82" s="258"/>
    </row>
    <row r="83" spans="1:45">
      <c r="A83" s="275" t="s">
        <v>261</v>
      </c>
      <c r="B83" s="276"/>
      <c r="C83" s="4" t="s">
        <v>717</v>
      </c>
      <c r="N83" s="9"/>
      <c r="O83" s="8"/>
      <c r="AC83" s="262" t="s">
        <v>254</v>
      </c>
      <c r="AD83" s="263"/>
      <c r="AE83" s="263"/>
      <c r="AF83" s="263"/>
      <c r="AG83" s="263"/>
      <c r="AH83" s="263"/>
      <c r="AI83" s="263"/>
      <c r="AJ83" s="263"/>
      <c r="AK83" s="263"/>
      <c r="AL83" s="263"/>
      <c r="AM83" s="263"/>
      <c r="AN83" s="263"/>
      <c r="AO83" s="263"/>
      <c r="AP83" s="263"/>
      <c r="AQ83" s="264"/>
      <c r="AR83" s="257"/>
      <c r="AS83" s="258"/>
    </row>
    <row r="84" spans="1:45" ht="12.75" thickBot="1">
      <c r="A84" s="275" t="s">
        <v>260</v>
      </c>
      <c r="B84" s="276"/>
      <c r="C84" s="4" t="s">
        <v>621</v>
      </c>
      <c r="N84" s="9"/>
      <c r="O84" s="8"/>
      <c r="AC84" s="69"/>
      <c r="AD84" s="201"/>
      <c r="AE84" s="71"/>
      <c r="AF84" s="71"/>
      <c r="AG84" s="71"/>
      <c r="AH84" s="71"/>
      <c r="AI84" s="76"/>
      <c r="AJ84" s="71"/>
      <c r="AK84" s="71"/>
      <c r="AL84" s="71"/>
      <c r="AM84" s="71"/>
      <c r="AN84" s="71"/>
      <c r="AO84" s="71"/>
      <c r="AP84" s="71"/>
      <c r="AQ84" s="72"/>
      <c r="AR84" s="257"/>
      <c r="AS84" s="258"/>
    </row>
    <row r="85" spans="1:45">
      <c r="A85" s="275" t="s">
        <v>260</v>
      </c>
      <c r="B85" s="276"/>
      <c r="C85" s="4" t="s">
        <v>622</v>
      </c>
      <c r="N85" s="9"/>
      <c r="O85" s="262" t="s">
        <v>67</v>
      </c>
      <c r="P85" s="263"/>
      <c r="Q85" s="263"/>
      <c r="R85" s="263"/>
      <c r="S85" s="263"/>
      <c r="T85" s="263"/>
      <c r="U85" s="263"/>
      <c r="V85" s="264"/>
      <c r="W85" s="23"/>
      <c r="X85" s="24" t="s">
        <v>245</v>
      </c>
      <c r="Y85" s="24"/>
      <c r="Z85" s="24"/>
      <c r="AA85" s="24"/>
      <c r="AB85" s="25"/>
      <c r="AC85" s="69"/>
      <c r="AD85" s="201"/>
      <c r="AE85" s="71"/>
      <c r="AF85" s="71"/>
      <c r="AG85" s="71"/>
      <c r="AH85" s="71"/>
      <c r="AI85" s="76"/>
      <c r="AJ85" s="71"/>
      <c r="AK85" s="71"/>
      <c r="AL85" s="71"/>
      <c r="AM85" s="71"/>
      <c r="AN85" s="71"/>
      <c r="AO85" s="71"/>
      <c r="AP85" s="71"/>
      <c r="AQ85" s="72"/>
      <c r="AR85" s="257"/>
      <c r="AS85" s="258"/>
    </row>
    <row r="86" spans="1:45">
      <c r="A86" s="275" t="s">
        <v>261</v>
      </c>
      <c r="B86" s="276"/>
      <c r="C86" s="4" t="s">
        <v>780</v>
      </c>
      <c r="N86" s="9"/>
      <c r="O86" s="8"/>
      <c r="R86" s="297" t="s">
        <v>46</v>
      </c>
      <c r="S86" s="297"/>
      <c r="T86" s="297" t="s">
        <v>47</v>
      </c>
      <c r="U86" s="297"/>
      <c r="V86" s="9"/>
      <c r="W86" s="8"/>
      <c r="X86" s="288" t="s">
        <v>220</v>
      </c>
      <c r="Y86" s="288"/>
      <c r="Z86" s="301">
        <v>0.1</v>
      </c>
      <c r="AA86" s="301"/>
      <c r="AB86" s="9"/>
      <c r="AC86" s="69"/>
      <c r="AD86" s="201"/>
      <c r="AE86" s="71"/>
      <c r="AF86" s="71"/>
      <c r="AG86" s="71"/>
      <c r="AH86" s="71"/>
      <c r="AI86" s="76"/>
      <c r="AJ86" s="71"/>
      <c r="AK86" s="71"/>
      <c r="AL86" s="71"/>
      <c r="AM86" s="71"/>
      <c r="AN86" s="71"/>
      <c r="AO86" s="71"/>
      <c r="AP86" s="71"/>
      <c r="AQ86" s="72"/>
      <c r="AR86" s="257"/>
      <c r="AS86" s="258"/>
    </row>
    <row r="87" spans="1:45">
      <c r="A87" s="275" t="s">
        <v>261</v>
      </c>
      <c r="B87" s="276"/>
      <c r="C87" s="4" t="s">
        <v>715</v>
      </c>
      <c r="N87" s="9"/>
      <c r="O87" s="8"/>
      <c r="P87" s="242" t="s">
        <v>42</v>
      </c>
      <c r="Q87" s="242"/>
      <c r="R87" s="288">
        <v>4</v>
      </c>
      <c r="S87" s="288"/>
      <c r="T87" s="288">
        <v>4</v>
      </c>
      <c r="U87" s="288"/>
      <c r="V87" s="9"/>
      <c r="W87" s="8"/>
      <c r="X87" s="289" t="s">
        <v>25</v>
      </c>
      <c r="Y87" s="289"/>
      <c r="Z87" s="290">
        <v>0.28000000000000003</v>
      </c>
      <c r="AA87" s="290"/>
      <c r="AB87" s="9"/>
      <c r="AC87" s="69"/>
      <c r="AD87" s="201"/>
      <c r="AE87" s="71"/>
      <c r="AF87" s="71"/>
      <c r="AG87" s="71"/>
      <c r="AH87" s="71"/>
      <c r="AI87" s="76"/>
      <c r="AJ87" s="71"/>
      <c r="AK87" s="71"/>
      <c r="AL87" s="71"/>
      <c r="AM87" s="71"/>
      <c r="AN87" s="71"/>
      <c r="AO87" s="71"/>
      <c r="AP87" s="71"/>
      <c r="AQ87" s="72"/>
      <c r="AR87" s="257"/>
      <c r="AS87" s="258"/>
    </row>
    <row r="88" spans="1:45">
      <c r="A88" s="275" t="s">
        <v>261</v>
      </c>
      <c r="B88" s="276"/>
      <c r="C88" s="4" t="s">
        <v>72</v>
      </c>
      <c r="N88" s="9"/>
      <c r="O88" s="8"/>
      <c r="P88" s="246" t="s">
        <v>184</v>
      </c>
      <c r="Q88" s="246"/>
      <c r="R88" s="289">
        <v>1</v>
      </c>
      <c r="S88" s="289"/>
      <c r="T88" s="289">
        <v>3</v>
      </c>
      <c r="U88" s="289"/>
      <c r="V88" s="9"/>
      <c r="W88" s="8"/>
      <c r="X88" s="288" t="s">
        <v>28</v>
      </c>
      <c r="Y88" s="288"/>
      <c r="Z88" s="301">
        <v>0.496</v>
      </c>
      <c r="AA88" s="301"/>
      <c r="AB88" s="9"/>
      <c r="AC88" s="69"/>
      <c r="AD88" s="201"/>
      <c r="AE88" s="71"/>
      <c r="AF88" s="71"/>
      <c r="AG88" s="71"/>
      <c r="AH88" s="71"/>
      <c r="AI88" s="76"/>
      <c r="AJ88" s="71"/>
      <c r="AK88" s="71"/>
      <c r="AL88" s="71"/>
      <c r="AM88" s="71"/>
      <c r="AN88" s="71"/>
      <c r="AO88" s="71"/>
      <c r="AP88" s="71"/>
      <c r="AQ88" s="72"/>
      <c r="AR88" s="257"/>
      <c r="AS88" s="258"/>
    </row>
    <row r="89" spans="1:45">
      <c r="A89" s="275" t="s">
        <v>260</v>
      </c>
      <c r="B89" s="276"/>
      <c r="C89" s="248" t="s">
        <v>728</v>
      </c>
      <c r="N89" s="9"/>
      <c r="O89" s="8"/>
      <c r="P89" s="242" t="s">
        <v>43</v>
      </c>
      <c r="Q89" s="242"/>
      <c r="R89" s="288">
        <v>4</v>
      </c>
      <c r="S89" s="288"/>
      <c r="T89" s="288">
        <v>4</v>
      </c>
      <c r="U89" s="288"/>
      <c r="V89" s="9"/>
      <c r="W89" s="8"/>
      <c r="X89" s="289" t="s">
        <v>122</v>
      </c>
      <c r="Y89" s="289"/>
      <c r="Z89" s="290">
        <v>0.69699999999999995</v>
      </c>
      <c r="AA89" s="290"/>
      <c r="AB89" s="9"/>
      <c r="AC89" s="69"/>
      <c r="AD89" s="20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2"/>
      <c r="AR89" s="257"/>
      <c r="AS89" s="258"/>
    </row>
    <row r="90" spans="1:45">
      <c r="A90" s="275"/>
      <c r="B90" s="276"/>
      <c r="C90" s="4" t="s">
        <v>69</v>
      </c>
      <c r="N90" s="9"/>
      <c r="O90" s="8"/>
      <c r="P90" s="246" t="s">
        <v>40</v>
      </c>
      <c r="Q90" s="246"/>
      <c r="R90" s="289">
        <v>3</v>
      </c>
      <c r="S90" s="289"/>
      <c r="T90" s="289">
        <v>4</v>
      </c>
      <c r="U90" s="289"/>
      <c r="V90" s="9"/>
      <c r="W90" s="8"/>
      <c r="X90" s="288" t="s">
        <v>123</v>
      </c>
      <c r="Y90" s="288"/>
      <c r="Z90" s="301">
        <v>0.84799999999999998</v>
      </c>
      <c r="AA90" s="301"/>
      <c r="AB90" s="9"/>
      <c r="AC90" s="69"/>
      <c r="AD90" s="201"/>
      <c r="AE90" s="71"/>
      <c r="AF90" s="71"/>
      <c r="AG90" s="71"/>
      <c r="AH90" s="71"/>
      <c r="AI90" s="76"/>
      <c r="AJ90" s="71"/>
      <c r="AK90" s="71"/>
      <c r="AL90" s="71"/>
      <c r="AM90" s="71"/>
      <c r="AN90" s="71"/>
      <c r="AO90" s="71"/>
      <c r="AP90" s="71"/>
      <c r="AQ90" s="72"/>
      <c r="AR90" s="257"/>
      <c r="AS90" s="258"/>
    </row>
    <row r="91" spans="1:45">
      <c r="A91" s="275" t="s">
        <v>260</v>
      </c>
      <c r="B91" s="276"/>
      <c r="C91" s="4" t="s">
        <v>716</v>
      </c>
      <c r="N91" s="9"/>
      <c r="O91" s="8"/>
      <c r="P91" s="242" t="s">
        <v>41</v>
      </c>
      <c r="Q91" s="242"/>
      <c r="R91" s="288">
        <v>3</v>
      </c>
      <c r="S91" s="288"/>
      <c r="T91" s="288">
        <v>4</v>
      </c>
      <c r="U91" s="288"/>
      <c r="V91" s="9"/>
      <c r="W91" s="8"/>
      <c r="X91" s="289" t="s">
        <v>230</v>
      </c>
      <c r="Y91" s="289"/>
      <c r="Z91" s="290">
        <v>0.93899999999999995</v>
      </c>
      <c r="AA91" s="290"/>
      <c r="AB91" s="9"/>
      <c r="AC91" s="69"/>
      <c r="AD91" s="201"/>
      <c r="AE91" s="71"/>
      <c r="AF91" s="71"/>
      <c r="AG91" s="71"/>
      <c r="AH91" s="71"/>
      <c r="AI91" s="76"/>
      <c r="AJ91" s="71"/>
      <c r="AK91" s="71"/>
      <c r="AL91" s="71"/>
      <c r="AM91" s="71"/>
      <c r="AN91" s="71"/>
      <c r="AO91" s="71"/>
      <c r="AP91" s="71"/>
      <c r="AQ91" s="72"/>
      <c r="AR91" s="257"/>
      <c r="AS91" s="258"/>
    </row>
    <row r="92" spans="1:45">
      <c r="A92" s="275"/>
      <c r="B92" s="276"/>
      <c r="C92" s="4" t="s">
        <v>71</v>
      </c>
      <c r="N92" s="9"/>
      <c r="O92" s="8"/>
      <c r="P92" s="246" t="s">
        <v>44</v>
      </c>
      <c r="Q92" s="246"/>
      <c r="R92" s="289">
        <v>3</v>
      </c>
      <c r="S92" s="289"/>
      <c r="T92" s="289">
        <v>4</v>
      </c>
      <c r="U92" s="289"/>
      <c r="V92" s="9"/>
      <c r="W92" s="8"/>
      <c r="X92" s="288" t="s">
        <v>231</v>
      </c>
      <c r="Y92" s="288"/>
      <c r="Z92" s="301">
        <v>0.98199999999999998</v>
      </c>
      <c r="AA92" s="301"/>
      <c r="AB92" s="9"/>
      <c r="AC92" s="69"/>
      <c r="AD92" s="20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2"/>
      <c r="AR92" s="257"/>
      <c r="AS92" s="258"/>
    </row>
    <row r="93" spans="1:45">
      <c r="A93" s="275" t="s">
        <v>261</v>
      </c>
      <c r="B93" s="276"/>
      <c r="C93" s="4" t="s">
        <v>70</v>
      </c>
      <c r="N93" s="9"/>
      <c r="O93" s="8"/>
      <c r="P93" s="242" t="s">
        <v>45</v>
      </c>
      <c r="Q93" s="242"/>
      <c r="R93" s="288">
        <v>3</v>
      </c>
      <c r="S93" s="288"/>
      <c r="T93" s="288">
        <v>4</v>
      </c>
      <c r="U93" s="288"/>
      <c r="V93" s="9"/>
      <c r="W93" s="8"/>
      <c r="X93" s="289" t="s">
        <v>232</v>
      </c>
      <c r="Y93" s="289"/>
      <c r="Z93" s="290">
        <v>0.996</v>
      </c>
      <c r="AA93" s="290"/>
      <c r="AB93" s="9"/>
      <c r="AC93" s="69"/>
      <c r="AD93" s="201"/>
      <c r="AE93" s="71"/>
      <c r="AF93" s="71"/>
      <c r="AG93" s="71"/>
      <c r="AH93" s="71"/>
      <c r="AI93" s="76"/>
      <c r="AJ93" s="71"/>
      <c r="AK93" s="71"/>
      <c r="AL93" s="71"/>
      <c r="AM93" s="71"/>
      <c r="AN93" s="71"/>
      <c r="AO93" s="71"/>
      <c r="AP93" s="71"/>
      <c r="AQ93" s="72"/>
      <c r="AR93" s="257"/>
      <c r="AS93" s="258"/>
    </row>
    <row r="94" spans="1:45" ht="12.75" thickBot="1">
      <c r="A94" s="275" t="s">
        <v>259</v>
      </c>
      <c r="B94" s="276"/>
      <c r="N94" s="9"/>
      <c r="O94" s="10"/>
      <c r="P94" s="11"/>
      <c r="Q94" s="11"/>
      <c r="R94" s="11"/>
      <c r="S94" s="11"/>
      <c r="T94" s="11"/>
      <c r="U94" s="11"/>
      <c r="V94" s="12"/>
      <c r="W94" s="10"/>
      <c r="X94" s="322" t="s">
        <v>233</v>
      </c>
      <c r="Y94" s="322"/>
      <c r="Z94" s="306">
        <v>0.999</v>
      </c>
      <c r="AA94" s="306"/>
      <c r="AB94" s="12"/>
      <c r="AC94" s="69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2"/>
      <c r="AR94" s="257"/>
      <c r="AS94" s="258"/>
    </row>
    <row r="95" spans="1:45">
      <c r="A95" s="275" t="s">
        <v>259</v>
      </c>
      <c r="B95" s="27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9"/>
      <c r="O95" s="285" t="s">
        <v>255</v>
      </c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7"/>
      <c r="AC95" s="69"/>
      <c r="AD95" s="20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2"/>
      <c r="AR95" s="257"/>
      <c r="AS95" s="258"/>
    </row>
    <row r="96" spans="1:45" ht="12.75" thickBot="1">
      <c r="A96" s="281" t="s">
        <v>259</v>
      </c>
      <c r="B96" s="282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0"/>
      <c r="P96" s="291" t="s">
        <v>256</v>
      </c>
      <c r="Q96" s="291"/>
      <c r="R96" s="291"/>
      <c r="S96" s="11"/>
      <c r="T96" s="11"/>
      <c r="U96" s="11"/>
      <c r="V96" s="291" t="s">
        <v>257</v>
      </c>
      <c r="W96" s="291"/>
      <c r="X96" s="291"/>
      <c r="Y96" s="11"/>
      <c r="Z96" s="11"/>
      <c r="AA96" s="11"/>
      <c r="AB96" s="12"/>
      <c r="AC96" s="73"/>
      <c r="AD96" s="205"/>
      <c r="AE96" s="74"/>
      <c r="AF96" s="74"/>
      <c r="AG96" s="74"/>
      <c r="AH96" s="74"/>
      <c r="AI96" s="206"/>
      <c r="AJ96" s="74"/>
      <c r="AK96" s="74"/>
      <c r="AL96" s="74"/>
      <c r="AM96" s="74"/>
      <c r="AN96" s="74"/>
      <c r="AO96" s="74"/>
      <c r="AP96" s="74"/>
      <c r="AQ96" s="75"/>
      <c r="AR96" s="257"/>
      <c r="AS96" s="258"/>
    </row>
    <row r="97" spans="1:52" ht="13.5" customHeight="1" thickBot="1">
      <c r="A97" s="277" t="s">
        <v>29</v>
      </c>
      <c r="B97" s="278"/>
      <c r="C97" s="278"/>
      <c r="D97" s="284" t="s">
        <v>445</v>
      </c>
      <c r="E97" s="284"/>
      <c r="F97" s="284"/>
      <c r="G97" s="284"/>
      <c r="H97" s="284"/>
      <c r="I97" s="284"/>
      <c r="J97" s="284"/>
      <c r="K97" s="284"/>
      <c r="L97" s="284"/>
      <c r="M97" s="284"/>
      <c r="N97" s="284"/>
      <c r="O97" s="278" t="s">
        <v>30</v>
      </c>
      <c r="P97" s="278"/>
      <c r="Q97" s="278"/>
      <c r="R97" s="284" t="s">
        <v>62</v>
      </c>
      <c r="S97" s="284"/>
      <c r="T97" s="284"/>
      <c r="U97" s="284"/>
      <c r="V97" s="284"/>
      <c r="W97" s="284"/>
      <c r="X97" s="284"/>
      <c r="Y97" s="284"/>
      <c r="Z97" s="284"/>
      <c r="AA97" s="284"/>
      <c r="AB97" s="284"/>
      <c r="AC97" s="284"/>
      <c r="AD97" s="278" t="s">
        <v>32</v>
      </c>
      <c r="AE97" s="278"/>
      <c r="AF97" s="278"/>
      <c r="AG97" s="278"/>
      <c r="AH97" s="284" t="s">
        <v>68</v>
      </c>
      <c r="AI97" s="284"/>
      <c r="AJ97" s="284"/>
      <c r="AK97" s="284" t="s">
        <v>636</v>
      </c>
      <c r="AL97" s="284"/>
      <c r="AM97" s="284"/>
      <c r="AN97" s="284"/>
      <c r="AO97" s="284"/>
      <c r="AP97" s="284"/>
      <c r="AQ97" s="304"/>
      <c r="AR97" s="257" t="s">
        <v>274</v>
      </c>
      <c r="AS97" s="258"/>
    </row>
    <row r="98" spans="1:52">
      <c r="A98" s="262" t="s">
        <v>223</v>
      </c>
      <c r="B98" s="263"/>
      <c r="C98" s="263"/>
      <c r="D98" s="263"/>
      <c r="E98" s="263"/>
      <c r="F98" s="263"/>
      <c r="G98" s="263"/>
      <c r="H98" s="263"/>
      <c r="I98" s="263"/>
      <c r="J98" s="264"/>
      <c r="K98" s="262" t="s">
        <v>275</v>
      </c>
      <c r="L98" s="263"/>
      <c r="M98" s="263"/>
      <c r="N98" s="263"/>
      <c r="O98" s="263"/>
      <c r="P98" s="263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4"/>
      <c r="AE98" s="262" t="s">
        <v>224</v>
      </c>
      <c r="AF98" s="263"/>
      <c r="AG98" s="263"/>
      <c r="AH98" s="263"/>
      <c r="AI98" s="263"/>
      <c r="AJ98" s="263"/>
      <c r="AK98" s="263"/>
      <c r="AL98" s="263"/>
      <c r="AM98" s="263"/>
      <c r="AN98" s="263"/>
      <c r="AO98" s="263"/>
      <c r="AP98" s="263"/>
      <c r="AQ98" s="264"/>
      <c r="AR98" s="257"/>
      <c r="AS98" s="258"/>
    </row>
    <row r="99" spans="1:52">
      <c r="A99" s="8"/>
      <c r="B99" s="242" t="s">
        <v>36</v>
      </c>
      <c r="C99" s="242"/>
      <c r="D99" s="242"/>
      <c r="E99" s="242"/>
      <c r="F99" s="260" t="s">
        <v>229</v>
      </c>
      <c r="G99" s="260"/>
      <c r="H99" s="260"/>
      <c r="I99" s="248" t="s">
        <v>220</v>
      </c>
      <c r="J99" s="9"/>
      <c r="K99" s="8"/>
      <c r="L99" s="261" t="s">
        <v>198</v>
      </c>
      <c r="M99" s="261"/>
      <c r="N99" s="261"/>
      <c r="O99" s="261"/>
      <c r="P99" s="260" t="s">
        <v>240</v>
      </c>
      <c r="Q99" s="260"/>
      <c r="R99" s="260"/>
      <c r="S99" s="321" t="s">
        <v>220</v>
      </c>
      <c r="T99" s="321"/>
      <c r="U99" s="261" t="s">
        <v>207</v>
      </c>
      <c r="V99" s="261"/>
      <c r="W99" s="261"/>
      <c r="X99" s="261"/>
      <c r="Y99" s="260" t="s">
        <v>238</v>
      </c>
      <c r="Z99" s="260"/>
      <c r="AA99" s="260"/>
      <c r="AB99" s="321" t="s">
        <v>221</v>
      </c>
      <c r="AC99" s="321"/>
      <c r="AD99" s="9"/>
      <c r="AE99" s="8"/>
      <c r="AG99" s="326" t="s">
        <v>197</v>
      </c>
      <c r="AH99" s="326"/>
      <c r="AI99" s="326"/>
      <c r="AJ99" s="326"/>
      <c r="AK99" s="326"/>
      <c r="AL99" s="260" t="s">
        <v>88</v>
      </c>
      <c r="AM99" s="260"/>
      <c r="AN99" s="260"/>
      <c r="AO99" s="252" t="s">
        <v>26</v>
      </c>
      <c r="AQ99" s="9"/>
      <c r="AR99" s="257"/>
      <c r="AS99" s="258"/>
      <c r="AU99" s="4">
        <f t="shared" ref="AU99:AU104" si="6">VLOOKUP(F99,$BA$13:$BD$17,4,FALSE)</f>
        <v>10</v>
      </c>
      <c r="AV99" s="4">
        <f t="shared" ref="AV99:AV108" si="7">VLOOKUP(P99,$BA$1:$BD$6,4,FALSE)</f>
        <v>2</v>
      </c>
      <c r="AW99" s="4" t="str">
        <f>D97</f>
        <v>A. Harris</v>
      </c>
      <c r="AX99" s="4" t="str">
        <f>K98</f>
        <v>Military Operation Specialty: Medical Technician</v>
      </c>
      <c r="AY99" s="4">
        <f>SUM(AU99:AU104,AV99:AV119)</f>
        <v>109</v>
      </c>
      <c r="AZ99" s="4">
        <f>SUM(AU99:AU104)</f>
        <v>80</v>
      </c>
    </row>
    <row r="100" spans="1:52">
      <c r="A100" s="8"/>
      <c r="B100" s="246" t="s">
        <v>34</v>
      </c>
      <c r="C100" s="246"/>
      <c r="D100" s="246"/>
      <c r="E100" s="246"/>
      <c r="F100" s="302" t="s">
        <v>229</v>
      </c>
      <c r="G100" s="302"/>
      <c r="H100" s="302"/>
      <c r="I100" s="249" t="s">
        <v>220</v>
      </c>
      <c r="J100" s="9"/>
      <c r="K100" s="8"/>
      <c r="L100" s="283" t="s">
        <v>199</v>
      </c>
      <c r="M100" s="283"/>
      <c r="N100" s="283"/>
      <c r="O100" s="283"/>
      <c r="P100" s="302" t="s">
        <v>241</v>
      </c>
      <c r="Q100" s="302"/>
      <c r="R100" s="302"/>
      <c r="S100" s="325" t="s">
        <v>25</v>
      </c>
      <c r="T100" s="325"/>
      <c r="U100" s="283" t="s">
        <v>208</v>
      </c>
      <c r="V100" s="283"/>
      <c r="W100" s="283"/>
      <c r="X100" s="283"/>
      <c r="Y100" s="302" t="s">
        <v>238</v>
      </c>
      <c r="Z100" s="302"/>
      <c r="AA100" s="302"/>
      <c r="AB100" s="325" t="s">
        <v>221</v>
      </c>
      <c r="AC100" s="325"/>
      <c r="AD100" s="9"/>
      <c r="AE100" s="315" t="s">
        <v>1008</v>
      </c>
      <c r="AF100" s="293"/>
      <c r="AG100" s="293"/>
      <c r="AH100" s="293"/>
      <c r="AI100" s="293"/>
      <c r="AJ100" s="293"/>
      <c r="AK100" s="293"/>
      <c r="AL100" s="293"/>
      <c r="AM100" s="293"/>
      <c r="AN100" s="293"/>
      <c r="AO100" s="293"/>
      <c r="AP100" s="293"/>
      <c r="AQ100" s="316"/>
      <c r="AR100" s="257"/>
      <c r="AS100" s="258"/>
      <c r="AU100" s="4">
        <f t="shared" si="6"/>
        <v>10</v>
      </c>
      <c r="AV100" s="4">
        <f t="shared" si="7"/>
        <v>3</v>
      </c>
      <c r="AW100" s="4">
        <v>816</v>
      </c>
    </row>
    <row r="101" spans="1:52" ht="12.75">
      <c r="A101" s="8"/>
      <c r="B101" s="242" t="s">
        <v>843</v>
      </c>
      <c r="C101" s="242"/>
      <c r="D101" s="242"/>
      <c r="E101" s="242"/>
      <c r="F101" s="260" t="s">
        <v>235</v>
      </c>
      <c r="G101" s="260"/>
      <c r="H101" s="260"/>
      <c r="I101" s="248" t="s">
        <v>25</v>
      </c>
      <c r="J101" s="9"/>
      <c r="K101" s="8"/>
      <c r="L101" s="261" t="s">
        <v>200</v>
      </c>
      <c r="M101" s="261"/>
      <c r="N101" s="261"/>
      <c r="O101" s="261"/>
      <c r="P101" s="260" t="s">
        <v>238</v>
      </c>
      <c r="Q101" s="260"/>
      <c r="R101" s="260"/>
      <c r="S101" s="321" t="s">
        <v>221</v>
      </c>
      <c r="T101" s="321"/>
      <c r="U101" s="261" t="s">
        <v>209</v>
      </c>
      <c r="V101" s="261"/>
      <c r="W101" s="261"/>
      <c r="X101" s="261"/>
      <c r="Y101" s="260" t="s">
        <v>240</v>
      </c>
      <c r="Z101" s="260"/>
      <c r="AA101" s="260"/>
      <c r="AB101" s="321" t="s">
        <v>220</v>
      </c>
      <c r="AC101" s="321"/>
      <c r="AD101" s="9"/>
      <c r="AE101" s="36" t="s">
        <v>680</v>
      </c>
      <c r="AF101" s="308" t="s">
        <v>1009</v>
      </c>
      <c r="AG101" s="308"/>
      <c r="AH101" s="308"/>
      <c r="AI101" s="308" t="s">
        <v>677</v>
      </c>
      <c r="AJ101" s="308"/>
      <c r="AK101" s="308"/>
      <c r="AL101" s="308"/>
      <c r="AM101" s="308"/>
      <c r="AN101" s="308" t="s">
        <v>1009</v>
      </c>
      <c r="AO101" s="308"/>
      <c r="AP101" s="308"/>
      <c r="AQ101" s="37" t="s">
        <v>680</v>
      </c>
      <c r="AR101" s="257"/>
      <c r="AS101" s="258"/>
      <c r="AU101" s="4">
        <f t="shared" si="6"/>
        <v>15</v>
      </c>
      <c r="AV101" s="4">
        <f t="shared" si="7"/>
        <v>0</v>
      </c>
      <c r="AW101" s="4">
        <v>522</v>
      </c>
    </row>
    <row r="102" spans="1:52">
      <c r="A102" s="8"/>
      <c r="B102" s="246" t="s">
        <v>37</v>
      </c>
      <c r="C102" s="250"/>
      <c r="D102" s="250"/>
      <c r="E102" s="250"/>
      <c r="F102" s="302" t="s">
        <v>236</v>
      </c>
      <c r="G102" s="302"/>
      <c r="H102" s="302"/>
      <c r="I102" s="249" t="s">
        <v>28</v>
      </c>
      <c r="J102" s="9"/>
      <c r="K102" s="8"/>
      <c r="L102" s="283" t="s">
        <v>201</v>
      </c>
      <c r="M102" s="283"/>
      <c r="N102" s="283"/>
      <c r="O102" s="283"/>
      <c r="P102" s="302" t="s">
        <v>239</v>
      </c>
      <c r="Q102" s="302"/>
      <c r="R102" s="302"/>
      <c r="S102" s="325" t="s">
        <v>26</v>
      </c>
      <c r="T102" s="325"/>
      <c r="U102" s="283" t="s">
        <v>210</v>
      </c>
      <c r="V102" s="283"/>
      <c r="W102" s="283"/>
      <c r="X102" s="283"/>
      <c r="Y102" s="302" t="s">
        <v>240</v>
      </c>
      <c r="Z102" s="302"/>
      <c r="AA102" s="302"/>
      <c r="AB102" s="325" t="s">
        <v>220</v>
      </c>
      <c r="AC102" s="325"/>
      <c r="AD102" s="9"/>
      <c r="AE102" s="305" t="s">
        <v>681</v>
      </c>
      <c r="AF102" s="319" t="s">
        <v>679</v>
      </c>
      <c r="AG102" s="319"/>
      <c r="AH102" s="319"/>
      <c r="AI102" s="26"/>
      <c r="AJ102" s="319" t="s">
        <v>311</v>
      </c>
      <c r="AK102" s="319"/>
      <c r="AL102" s="319"/>
      <c r="AM102" s="26"/>
      <c r="AN102" s="319" t="s">
        <v>217</v>
      </c>
      <c r="AO102" s="319"/>
      <c r="AP102" s="319"/>
      <c r="AQ102" s="317" t="s">
        <v>682</v>
      </c>
      <c r="AR102" s="257"/>
      <c r="AS102" s="258"/>
      <c r="AU102" s="4">
        <f t="shared" si="6"/>
        <v>20</v>
      </c>
      <c r="AV102" s="4">
        <f t="shared" si="7"/>
        <v>1</v>
      </c>
    </row>
    <row r="103" spans="1:52">
      <c r="A103" s="8"/>
      <c r="B103" s="242" t="s">
        <v>195</v>
      </c>
      <c r="F103" s="260" t="s">
        <v>235</v>
      </c>
      <c r="G103" s="260"/>
      <c r="H103" s="260"/>
      <c r="I103" s="248" t="s">
        <v>25</v>
      </c>
      <c r="J103" s="9"/>
      <c r="K103" s="8"/>
      <c r="L103" s="261" t="s">
        <v>202</v>
      </c>
      <c r="M103" s="261"/>
      <c r="N103" s="261"/>
      <c r="O103" s="261"/>
      <c r="P103" s="260" t="s">
        <v>241</v>
      </c>
      <c r="Q103" s="260"/>
      <c r="R103" s="260"/>
      <c r="S103" s="321" t="s">
        <v>25</v>
      </c>
      <c r="T103" s="321"/>
      <c r="U103" s="261" t="s">
        <v>211</v>
      </c>
      <c r="V103" s="261"/>
      <c r="W103" s="261"/>
      <c r="X103" s="261"/>
      <c r="Y103" s="260" t="s">
        <v>240</v>
      </c>
      <c r="Z103" s="260"/>
      <c r="AA103" s="260"/>
      <c r="AB103" s="321" t="s">
        <v>220</v>
      </c>
      <c r="AC103" s="321"/>
      <c r="AD103" s="9"/>
      <c r="AE103" s="305"/>
      <c r="AF103" s="309" t="s">
        <v>683</v>
      </c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17"/>
      <c r="AR103" s="257"/>
      <c r="AS103" s="258"/>
      <c r="AU103" s="4">
        <f t="shared" si="6"/>
        <v>15</v>
      </c>
      <c r="AV103" s="4">
        <f t="shared" si="7"/>
        <v>3</v>
      </c>
    </row>
    <row r="104" spans="1:52" ht="12.75">
      <c r="A104" s="8"/>
      <c r="B104" s="246" t="s">
        <v>38</v>
      </c>
      <c r="C104" s="250"/>
      <c r="D104" s="250"/>
      <c r="E104" s="250"/>
      <c r="F104" s="302" t="s">
        <v>229</v>
      </c>
      <c r="G104" s="302"/>
      <c r="H104" s="302"/>
      <c r="I104" s="249" t="s">
        <v>220</v>
      </c>
      <c r="J104" s="9"/>
      <c r="K104" s="8"/>
      <c r="L104" s="283" t="s">
        <v>203</v>
      </c>
      <c r="M104" s="283"/>
      <c r="N104" s="283"/>
      <c r="O104" s="283"/>
      <c r="P104" s="302" t="s">
        <v>239</v>
      </c>
      <c r="Q104" s="302"/>
      <c r="R104" s="302"/>
      <c r="S104" s="325" t="s">
        <v>26</v>
      </c>
      <c r="T104" s="325"/>
      <c r="U104" s="283" t="s">
        <v>212</v>
      </c>
      <c r="V104" s="283"/>
      <c r="W104" s="283"/>
      <c r="X104" s="283"/>
      <c r="Y104" s="302" t="s">
        <v>240</v>
      </c>
      <c r="Z104" s="302"/>
      <c r="AA104" s="302"/>
      <c r="AB104" s="325" t="s">
        <v>220</v>
      </c>
      <c r="AC104" s="325"/>
      <c r="AD104" s="9"/>
      <c r="AE104" s="305"/>
      <c r="AF104" s="40"/>
      <c r="AG104" s="41"/>
      <c r="AH104" s="41"/>
      <c r="AI104" s="41"/>
      <c r="AJ104" s="41"/>
      <c r="AK104" s="41"/>
      <c r="AL104" s="41"/>
      <c r="AM104" s="41"/>
      <c r="AN104" s="41"/>
      <c r="AO104" s="41"/>
      <c r="AP104" s="42"/>
      <c r="AQ104" s="317"/>
      <c r="AR104" s="257"/>
      <c r="AS104" s="258"/>
      <c r="AU104" s="4">
        <f t="shared" si="6"/>
        <v>10</v>
      </c>
      <c r="AV104" s="4">
        <f t="shared" si="7"/>
        <v>1</v>
      </c>
    </row>
    <row r="105" spans="1:52">
      <c r="A105" s="8"/>
      <c r="J105" s="9"/>
      <c r="K105" s="8"/>
      <c r="L105" s="261" t="s">
        <v>218</v>
      </c>
      <c r="M105" s="261"/>
      <c r="N105" s="261"/>
      <c r="O105" s="261"/>
      <c r="P105" s="260" t="s">
        <v>241</v>
      </c>
      <c r="Q105" s="260"/>
      <c r="R105" s="260"/>
      <c r="S105" s="321" t="s">
        <v>25</v>
      </c>
      <c r="T105" s="321"/>
      <c r="U105" s="261" t="s">
        <v>213</v>
      </c>
      <c r="V105" s="261"/>
      <c r="W105" s="261"/>
      <c r="X105" s="261"/>
      <c r="Y105" s="260" t="s">
        <v>240</v>
      </c>
      <c r="Z105" s="260"/>
      <c r="AA105" s="260"/>
      <c r="AB105" s="321" t="s">
        <v>220</v>
      </c>
      <c r="AC105" s="321"/>
      <c r="AD105" s="9"/>
      <c r="AE105" s="305"/>
      <c r="AF105" s="43"/>
      <c r="AG105" s="44"/>
      <c r="AH105" s="44"/>
      <c r="AI105" s="44"/>
      <c r="AJ105" s="44"/>
      <c r="AK105" s="44"/>
      <c r="AL105" s="44"/>
      <c r="AM105" s="44"/>
      <c r="AN105" s="44"/>
      <c r="AO105" s="44"/>
      <c r="AP105" s="45"/>
      <c r="AQ105" s="317"/>
      <c r="AR105" s="257"/>
      <c r="AS105" s="258"/>
      <c r="AV105" s="4">
        <f t="shared" si="7"/>
        <v>3</v>
      </c>
    </row>
    <row r="106" spans="1:52">
      <c r="A106" s="8"/>
      <c r="B106" s="293" t="s">
        <v>39</v>
      </c>
      <c r="C106" s="293"/>
      <c r="D106" s="293"/>
      <c r="E106" s="293"/>
      <c r="F106" s="294">
        <v>8</v>
      </c>
      <c r="G106" s="295"/>
      <c r="H106" s="295"/>
      <c r="I106" s="296"/>
      <c r="J106" s="9"/>
      <c r="K106" s="8"/>
      <c r="L106" s="283" t="s">
        <v>204</v>
      </c>
      <c r="M106" s="283"/>
      <c r="N106" s="283"/>
      <c r="O106" s="283"/>
      <c r="P106" s="302" t="s">
        <v>238</v>
      </c>
      <c r="Q106" s="302"/>
      <c r="R106" s="302"/>
      <c r="S106" s="325" t="s">
        <v>221</v>
      </c>
      <c r="T106" s="325"/>
      <c r="U106" s="283" t="s">
        <v>214</v>
      </c>
      <c r="V106" s="283"/>
      <c r="W106" s="283"/>
      <c r="X106" s="283"/>
      <c r="Y106" s="302" t="s">
        <v>239</v>
      </c>
      <c r="Z106" s="302"/>
      <c r="AA106" s="302"/>
      <c r="AB106" s="325" t="s">
        <v>26</v>
      </c>
      <c r="AC106" s="325"/>
      <c r="AD106" s="9"/>
      <c r="AE106" s="305"/>
      <c r="AF106" s="303" t="s">
        <v>684</v>
      </c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17"/>
      <c r="AR106" s="257"/>
      <c r="AS106" s="258"/>
      <c r="AV106" s="4">
        <f t="shared" si="7"/>
        <v>0</v>
      </c>
    </row>
    <row r="107" spans="1:52" ht="12.75">
      <c r="A107" s="8"/>
      <c r="B107" s="292" t="s">
        <v>244</v>
      </c>
      <c r="C107" s="292"/>
      <c r="D107" s="292"/>
      <c r="E107" s="292"/>
      <c r="F107" s="292"/>
      <c r="G107" s="292"/>
      <c r="H107" s="292"/>
      <c r="I107" s="292"/>
      <c r="J107" s="9"/>
      <c r="K107" s="8"/>
      <c r="L107" s="261" t="s">
        <v>205</v>
      </c>
      <c r="M107" s="261"/>
      <c r="N107" s="261"/>
      <c r="O107" s="261"/>
      <c r="P107" s="260" t="s">
        <v>238</v>
      </c>
      <c r="Q107" s="260"/>
      <c r="R107" s="260"/>
      <c r="S107" s="321" t="s">
        <v>221</v>
      </c>
      <c r="T107" s="321"/>
      <c r="U107" s="261" t="s">
        <v>215</v>
      </c>
      <c r="V107" s="261"/>
      <c r="W107" s="261"/>
      <c r="X107" s="261"/>
      <c r="Y107" s="260" t="s">
        <v>240</v>
      </c>
      <c r="Z107" s="260"/>
      <c r="AA107" s="260"/>
      <c r="AB107" s="321" t="s">
        <v>220</v>
      </c>
      <c r="AC107" s="321"/>
      <c r="AD107" s="9"/>
      <c r="AE107" s="305"/>
      <c r="AF107" s="40"/>
      <c r="AG107" s="41"/>
      <c r="AH107" s="41"/>
      <c r="AI107" s="41"/>
      <c r="AJ107" s="41"/>
      <c r="AK107" s="41"/>
      <c r="AL107" s="41"/>
      <c r="AM107" s="41"/>
      <c r="AN107" s="41"/>
      <c r="AO107" s="41"/>
      <c r="AP107" s="42"/>
      <c r="AQ107" s="317"/>
      <c r="AR107" s="257"/>
      <c r="AS107" s="258"/>
      <c r="AV107" s="4">
        <f t="shared" si="7"/>
        <v>0</v>
      </c>
    </row>
    <row r="108" spans="1:52" ht="12.75" thickBot="1">
      <c r="A108" s="10"/>
      <c r="B108" s="11"/>
      <c r="C108" s="11"/>
      <c r="D108" s="11"/>
      <c r="E108" s="11"/>
      <c r="F108" s="11"/>
      <c r="G108" s="11"/>
      <c r="H108" s="11"/>
      <c r="I108" s="11"/>
      <c r="J108" s="12"/>
      <c r="K108" s="10"/>
      <c r="L108" s="300" t="s">
        <v>206</v>
      </c>
      <c r="M108" s="300"/>
      <c r="N108" s="300"/>
      <c r="O108" s="300"/>
      <c r="P108" s="323" t="s">
        <v>240</v>
      </c>
      <c r="Q108" s="323"/>
      <c r="R108" s="323"/>
      <c r="S108" s="324" t="s">
        <v>220</v>
      </c>
      <c r="T108" s="324"/>
      <c r="U108" s="300"/>
      <c r="V108" s="300"/>
      <c r="W108" s="300"/>
      <c r="X108" s="300"/>
      <c r="Y108" s="323"/>
      <c r="Z108" s="323"/>
      <c r="AA108" s="323"/>
      <c r="AB108" s="320"/>
      <c r="AC108" s="320"/>
      <c r="AD108" s="12"/>
      <c r="AE108" s="39"/>
      <c r="AF108" s="46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47"/>
      <c r="AQ108" s="38"/>
      <c r="AR108" s="257"/>
      <c r="AS108" s="258"/>
      <c r="AV108" s="4">
        <f t="shared" si="7"/>
        <v>2</v>
      </c>
    </row>
    <row r="109" spans="1:52">
      <c r="A109" s="271" t="s">
        <v>807</v>
      </c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3"/>
      <c r="O109" s="8"/>
      <c r="AC109" s="271" t="s">
        <v>247</v>
      </c>
      <c r="AD109" s="272"/>
      <c r="AE109" s="272"/>
      <c r="AF109" s="272"/>
      <c r="AG109" s="272"/>
      <c r="AH109" s="272"/>
      <c r="AI109" s="272"/>
      <c r="AJ109" s="272"/>
      <c r="AK109" s="272"/>
      <c r="AL109" s="272"/>
      <c r="AM109" s="272"/>
      <c r="AN109" s="272"/>
      <c r="AO109" s="272"/>
      <c r="AP109" s="272"/>
      <c r="AQ109" s="273"/>
      <c r="AR109" s="257"/>
      <c r="AS109" s="258"/>
      <c r="AV109" s="4">
        <f t="shared" ref="AV109:AV117" si="8">VLOOKUP(Y99,$BA$1:$BD$6,4,FALSE)</f>
        <v>0</v>
      </c>
    </row>
    <row r="110" spans="1:52">
      <c r="A110" s="265" t="s">
        <v>814</v>
      </c>
      <c r="B110" s="266"/>
      <c r="C110" s="266"/>
      <c r="D110" s="266"/>
      <c r="E110" s="266"/>
      <c r="F110" s="266"/>
      <c r="G110" s="266"/>
      <c r="H110" s="248"/>
      <c r="I110" s="248"/>
      <c r="J110" s="248"/>
      <c r="K110" s="248"/>
      <c r="L110" s="248"/>
      <c r="M110" s="248"/>
      <c r="N110" s="248"/>
      <c r="O110" s="8"/>
      <c r="AC110" s="243" t="s">
        <v>226</v>
      </c>
      <c r="AD110" s="242"/>
      <c r="AQ110" s="9"/>
      <c r="AR110" s="257"/>
      <c r="AS110" s="258"/>
      <c r="AV110" s="4">
        <f t="shared" si="8"/>
        <v>0</v>
      </c>
    </row>
    <row r="111" spans="1:52">
      <c r="A111" s="267" t="s">
        <v>815</v>
      </c>
      <c r="B111" s="268"/>
      <c r="C111" s="268"/>
      <c r="D111" s="268"/>
      <c r="E111" s="268"/>
      <c r="F111" s="268"/>
      <c r="G111" s="268"/>
      <c r="H111" s="259">
        <v>101599</v>
      </c>
      <c r="I111" s="259"/>
      <c r="J111" s="259"/>
      <c r="K111" s="259"/>
      <c r="L111" s="244"/>
      <c r="M111" s="244"/>
      <c r="N111" s="134"/>
      <c r="O111" s="8"/>
      <c r="AC111" s="8"/>
      <c r="AD111" s="71" t="s">
        <v>447</v>
      </c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2"/>
      <c r="AR111" s="257"/>
      <c r="AS111" s="258"/>
      <c r="AV111" s="4">
        <f t="shared" si="8"/>
        <v>2</v>
      </c>
    </row>
    <row r="112" spans="1:52">
      <c r="A112" s="269" t="s">
        <v>829</v>
      </c>
      <c r="B112" s="270"/>
      <c r="C112" s="270"/>
      <c r="D112" s="270"/>
      <c r="E112" s="270"/>
      <c r="F112" s="270"/>
      <c r="G112" s="270"/>
      <c r="H112" s="259">
        <v>103762</v>
      </c>
      <c r="I112" s="259"/>
      <c r="J112" s="259"/>
      <c r="K112" s="259"/>
      <c r="L112" s="298" t="str">
        <f>CONCATENATE("[",ROUND(AW100/30,1),"]")</f>
        <v>[27.2]</v>
      </c>
      <c r="M112" s="298"/>
      <c r="N112" s="299"/>
      <c r="O112" s="8"/>
      <c r="AC112" s="8"/>
      <c r="AD112" s="71" t="s">
        <v>446</v>
      </c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2"/>
      <c r="AR112" s="257"/>
      <c r="AS112" s="258"/>
      <c r="AV112" s="4">
        <f t="shared" si="8"/>
        <v>2</v>
      </c>
    </row>
    <row r="113" spans="1:48">
      <c r="A113" s="269" t="s">
        <v>808</v>
      </c>
      <c r="B113" s="270"/>
      <c r="C113" s="270"/>
      <c r="D113" s="270"/>
      <c r="E113" s="270"/>
      <c r="F113" s="270"/>
      <c r="G113" s="270"/>
      <c r="H113" s="279">
        <f>AW101/2160</f>
        <v>0.24166666666666667</v>
      </c>
      <c r="I113" s="279"/>
      <c r="J113" s="279"/>
      <c r="K113" s="279"/>
      <c r="L113" s="279"/>
      <c r="M113" s="279"/>
      <c r="N113" s="280"/>
      <c r="O113" s="8"/>
      <c r="AC113" s="8"/>
      <c r="AD113" s="71" t="s">
        <v>448</v>
      </c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2"/>
      <c r="AR113" s="257"/>
      <c r="AS113" s="258"/>
      <c r="AV113" s="4">
        <f t="shared" si="8"/>
        <v>2</v>
      </c>
    </row>
    <row r="114" spans="1:48">
      <c r="A114" s="267" t="s">
        <v>810</v>
      </c>
      <c r="B114" s="268"/>
      <c r="C114" s="268"/>
      <c r="D114" s="268"/>
      <c r="E114" s="268"/>
      <c r="F114" s="268"/>
      <c r="G114" s="268"/>
      <c r="H114" s="248" t="s">
        <v>849</v>
      </c>
      <c r="I114" s="248"/>
      <c r="J114" s="248"/>
      <c r="K114" s="248"/>
      <c r="L114" s="248"/>
      <c r="N114" s="248"/>
      <c r="O114" s="8"/>
      <c r="AC114" s="8"/>
      <c r="AD114" s="71" t="s">
        <v>449</v>
      </c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2"/>
      <c r="AR114" s="257"/>
      <c r="AS114" s="258"/>
      <c r="AV114" s="4">
        <f t="shared" si="8"/>
        <v>2</v>
      </c>
    </row>
    <row r="115" spans="1:48">
      <c r="A115" s="274" t="s">
        <v>816</v>
      </c>
      <c r="B115" s="261"/>
      <c r="C115" s="261"/>
      <c r="D115" s="261"/>
      <c r="E115" s="261"/>
      <c r="F115" s="261"/>
      <c r="G115" s="261"/>
      <c r="H115" s="248"/>
      <c r="I115" s="248"/>
      <c r="J115" s="248"/>
      <c r="K115" s="248"/>
      <c r="L115" s="248"/>
      <c r="N115" s="248"/>
      <c r="O115" s="8"/>
      <c r="AC115" s="8"/>
      <c r="AD115" s="71" t="s">
        <v>450</v>
      </c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2"/>
      <c r="AR115" s="257"/>
      <c r="AS115" s="258"/>
      <c r="AV115" s="4">
        <f t="shared" si="8"/>
        <v>2</v>
      </c>
    </row>
    <row r="116" spans="1:48">
      <c r="A116" s="267" t="s">
        <v>811</v>
      </c>
      <c r="B116" s="268"/>
      <c r="C116" s="268"/>
      <c r="D116" s="268"/>
      <c r="E116" s="268"/>
      <c r="F116" s="268"/>
      <c r="G116" s="268"/>
      <c r="H116" s="248" t="s">
        <v>865</v>
      </c>
      <c r="I116" s="248"/>
      <c r="J116" s="248"/>
      <c r="K116" s="248"/>
      <c r="L116" s="248"/>
      <c r="N116" s="248"/>
      <c r="O116" s="8"/>
      <c r="AC116" s="8"/>
      <c r="AD116" s="71" t="s">
        <v>451</v>
      </c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2"/>
      <c r="AR116" s="257"/>
      <c r="AS116" s="258"/>
      <c r="AV116" s="4">
        <f t="shared" si="8"/>
        <v>1</v>
      </c>
    </row>
    <row r="117" spans="1:48">
      <c r="A117" s="269" t="s">
        <v>817</v>
      </c>
      <c r="B117" s="270"/>
      <c r="C117" s="270"/>
      <c r="D117" s="270"/>
      <c r="E117" s="270"/>
      <c r="F117" s="270"/>
      <c r="G117" s="270"/>
      <c r="H117" s="248">
        <v>0</v>
      </c>
      <c r="I117" s="248"/>
      <c r="J117" s="248"/>
      <c r="K117" s="248"/>
      <c r="L117" s="248"/>
      <c r="N117" s="248"/>
      <c r="O117" s="8"/>
      <c r="AC117" s="8"/>
      <c r="AD117" s="71" t="s">
        <v>452</v>
      </c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2"/>
      <c r="AR117" s="257"/>
      <c r="AS117" s="258"/>
      <c r="AV117" s="4">
        <f t="shared" si="8"/>
        <v>2</v>
      </c>
    </row>
    <row r="118" spans="1:48">
      <c r="A118" s="265" t="s">
        <v>818</v>
      </c>
      <c r="B118" s="266"/>
      <c r="C118" s="266"/>
      <c r="D118" s="266"/>
      <c r="E118" s="266"/>
      <c r="F118" s="266"/>
      <c r="G118" s="266"/>
      <c r="H118" s="248"/>
      <c r="I118" s="248"/>
      <c r="J118" s="248"/>
      <c r="K118" s="248"/>
      <c r="L118" s="248"/>
      <c r="N118" s="248"/>
      <c r="O118" s="8"/>
      <c r="AC118" s="8"/>
      <c r="AD118" s="71" t="s">
        <v>453</v>
      </c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2"/>
      <c r="AR118" s="257"/>
      <c r="AS118" s="258"/>
      <c r="AV118" s="4">
        <f>IF(ISERROR(VLOOKUP(Y108,$BA$1:$BD$6,4,FALSE)),0,VLOOKUP(Y108,$BA$1:$BD$6,4,FALSE))</f>
        <v>0</v>
      </c>
    </row>
    <row r="119" spans="1:48">
      <c r="A119" s="267" t="s">
        <v>809</v>
      </c>
      <c r="B119" s="268"/>
      <c r="C119" s="268"/>
      <c r="D119" s="268"/>
      <c r="E119" s="268"/>
      <c r="F119" s="268"/>
      <c r="G119" s="268"/>
      <c r="H119" s="248" t="s">
        <v>1072</v>
      </c>
      <c r="I119" s="248"/>
      <c r="J119" s="248"/>
      <c r="K119" s="248"/>
      <c r="L119" s="248"/>
      <c r="N119" s="248"/>
      <c r="O119" s="8"/>
      <c r="AC119" s="8"/>
      <c r="AD119" s="71" t="s">
        <v>454</v>
      </c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2"/>
      <c r="AR119" s="257"/>
      <c r="AS119" s="258"/>
      <c r="AV119" s="4">
        <f>VLOOKUP(AL99,$BA$8:$BD$11,4,FALSE)</f>
        <v>1</v>
      </c>
    </row>
    <row r="120" spans="1:48">
      <c r="A120" s="269" t="s">
        <v>819</v>
      </c>
      <c r="B120" s="270"/>
      <c r="C120" s="270"/>
      <c r="D120" s="270"/>
      <c r="E120" s="270"/>
      <c r="F120" s="270"/>
      <c r="G120" s="270"/>
      <c r="H120" s="248" t="s">
        <v>1073</v>
      </c>
      <c r="I120" s="248"/>
      <c r="J120" s="248"/>
      <c r="K120" s="248"/>
      <c r="L120" s="248"/>
      <c r="N120" s="248"/>
      <c r="O120" s="8"/>
      <c r="AC120" s="8"/>
      <c r="AD120" s="71" t="s">
        <v>455</v>
      </c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2"/>
      <c r="AR120" s="257"/>
      <c r="AS120" s="258"/>
    </row>
    <row r="121" spans="1:48">
      <c r="A121" s="269" t="s">
        <v>812</v>
      </c>
      <c r="B121" s="270"/>
      <c r="C121" s="270"/>
      <c r="D121" s="270"/>
      <c r="E121" s="270"/>
      <c r="F121" s="270"/>
      <c r="G121" s="270"/>
      <c r="H121" s="245" t="s">
        <v>724</v>
      </c>
      <c r="I121" s="248" t="s">
        <v>821</v>
      </c>
      <c r="K121" s="245" t="s">
        <v>822</v>
      </c>
      <c r="L121" s="248" t="s">
        <v>823</v>
      </c>
      <c r="N121" s="248"/>
      <c r="O121" s="8"/>
      <c r="AC121" s="8"/>
      <c r="AD121" s="71" t="s">
        <v>456</v>
      </c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2"/>
      <c r="AR121" s="257"/>
      <c r="AS121" s="258"/>
    </row>
    <row r="122" spans="1:48">
      <c r="A122" s="269" t="s">
        <v>813</v>
      </c>
      <c r="B122" s="270"/>
      <c r="C122" s="270"/>
      <c r="D122" s="270"/>
      <c r="E122" s="270"/>
      <c r="F122" s="270"/>
      <c r="G122" s="270"/>
      <c r="H122" s="245" t="s">
        <v>724</v>
      </c>
      <c r="I122" s="248" t="s">
        <v>821</v>
      </c>
      <c r="K122" s="245" t="s">
        <v>822</v>
      </c>
      <c r="L122" s="248" t="s">
        <v>823</v>
      </c>
      <c r="O122" s="8"/>
      <c r="AC122" s="8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2"/>
      <c r="AR122" s="257"/>
      <c r="AS122" s="258"/>
    </row>
    <row r="123" spans="1:48">
      <c r="A123" s="267" t="s">
        <v>820</v>
      </c>
      <c r="B123" s="268"/>
      <c r="C123" s="268"/>
      <c r="D123" s="268"/>
      <c r="E123" s="268"/>
      <c r="F123" s="268"/>
      <c r="G123" s="268"/>
      <c r="H123" s="245" t="s">
        <v>724</v>
      </c>
      <c r="I123" s="248" t="s">
        <v>821</v>
      </c>
      <c r="K123" s="245" t="s">
        <v>822</v>
      </c>
      <c r="L123" s="248" t="s">
        <v>823</v>
      </c>
      <c r="O123" s="8"/>
      <c r="AC123" s="243" t="s">
        <v>227</v>
      </c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2"/>
      <c r="AR123" s="257"/>
      <c r="AS123" s="258"/>
    </row>
    <row r="124" spans="1:48">
      <c r="A124" s="271" t="s">
        <v>824</v>
      </c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3"/>
      <c r="O124" s="8"/>
      <c r="AC124" s="8"/>
      <c r="AD124" s="311" t="s">
        <v>31</v>
      </c>
      <c r="AE124" s="311"/>
      <c r="AF124" s="311"/>
      <c r="AG124" s="311"/>
      <c r="AH124" s="313" t="s">
        <v>152</v>
      </c>
      <c r="AI124" s="313"/>
      <c r="AJ124" s="313"/>
      <c r="AK124" s="313"/>
      <c r="AL124" s="311" t="s">
        <v>216</v>
      </c>
      <c r="AM124" s="311"/>
      <c r="AN124" s="311"/>
      <c r="AO124" s="313" t="s">
        <v>56</v>
      </c>
      <c r="AP124" s="313"/>
      <c r="AQ124" s="314"/>
      <c r="AR124" s="257"/>
      <c r="AS124" s="258"/>
    </row>
    <row r="125" spans="1:48">
      <c r="A125" s="69" t="s">
        <v>1069</v>
      </c>
      <c r="N125" s="9"/>
      <c r="O125" s="8"/>
      <c r="AC125" s="8"/>
      <c r="AD125" s="310" t="s">
        <v>219</v>
      </c>
      <c r="AE125" s="310"/>
      <c r="AF125" s="310"/>
      <c r="AG125" s="310"/>
      <c r="AH125" s="307" t="s">
        <v>249</v>
      </c>
      <c r="AI125" s="307"/>
      <c r="AJ125" s="307"/>
      <c r="AK125" s="307"/>
      <c r="AL125" s="310" t="s">
        <v>50</v>
      </c>
      <c r="AM125" s="310"/>
      <c r="AN125" s="310"/>
      <c r="AO125" s="307" t="s">
        <v>52</v>
      </c>
      <c r="AP125" s="307"/>
      <c r="AQ125" s="318"/>
      <c r="AR125" s="257"/>
      <c r="AS125" s="258"/>
    </row>
    <row r="126" spans="1:48">
      <c r="A126" s="184" t="s">
        <v>1070</v>
      </c>
      <c r="B126" s="138"/>
      <c r="C126" s="138"/>
      <c r="D126" s="138"/>
      <c r="E126" s="138"/>
      <c r="F126" s="138"/>
      <c r="G126" s="138"/>
      <c r="H126" s="248"/>
      <c r="I126" s="248"/>
      <c r="J126" s="248"/>
      <c r="K126" s="248"/>
      <c r="L126" s="248"/>
      <c r="M126" s="248"/>
      <c r="N126" s="251"/>
      <c r="O126" s="8"/>
      <c r="AC126" s="8"/>
      <c r="AD126" s="311" t="s">
        <v>33</v>
      </c>
      <c r="AE126" s="311"/>
      <c r="AF126" s="311"/>
      <c r="AG126" s="311"/>
      <c r="AH126" s="312" t="s">
        <v>130</v>
      </c>
      <c r="AI126" s="312"/>
      <c r="AJ126" s="312"/>
      <c r="AK126" s="312"/>
      <c r="AL126" s="311" t="s">
        <v>22</v>
      </c>
      <c r="AM126" s="311"/>
      <c r="AN126" s="311"/>
      <c r="AO126" s="313" t="s">
        <v>145</v>
      </c>
      <c r="AP126" s="313"/>
      <c r="AQ126" s="314"/>
      <c r="AR126" s="257"/>
      <c r="AS126" s="258"/>
    </row>
    <row r="127" spans="1:48">
      <c r="A127" s="69" t="s">
        <v>1071</v>
      </c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51"/>
      <c r="O127" s="8"/>
      <c r="AC127" s="8"/>
      <c r="AD127" s="310" t="s">
        <v>48</v>
      </c>
      <c r="AE127" s="310"/>
      <c r="AF127" s="310"/>
      <c r="AG127" s="310"/>
      <c r="AH127" s="307" t="s">
        <v>80</v>
      </c>
      <c r="AI127" s="307"/>
      <c r="AJ127" s="307"/>
      <c r="AK127" s="307"/>
      <c r="AL127" s="310" t="s">
        <v>49</v>
      </c>
      <c r="AM127" s="310"/>
      <c r="AN127" s="310"/>
      <c r="AO127" s="307" t="s">
        <v>91</v>
      </c>
      <c r="AP127" s="307"/>
      <c r="AQ127" s="318"/>
      <c r="AR127" s="257"/>
      <c r="AS127" s="258"/>
    </row>
    <row r="128" spans="1:48">
      <c r="A128" s="184" t="s">
        <v>1074</v>
      </c>
      <c r="B128" s="138"/>
      <c r="C128" s="138"/>
      <c r="D128" s="138"/>
      <c r="E128" s="138"/>
      <c r="F128" s="138"/>
      <c r="G128" s="138"/>
      <c r="H128" s="248"/>
      <c r="I128" s="248"/>
      <c r="J128" s="248"/>
      <c r="K128" s="248"/>
      <c r="L128" s="248"/>
      <c r="M128" s="248"/>
      <c r="N128" s="251"/>
      <c r="O128" s="8"/>
      <c r="AC128" s="243" t="s">
        <v>228</v>
      </c>
      <c r="AD128" s="200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2"/>
      <c r="AR128" s="257"/>
      <c r="AS128" s="258"/>
    </row>
    <row r="129" spans="1:45">
      <c r="A129" s="69" t="s">
        <v>1075</v>
      </c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8"/>
      <c r="AC129" s="8"/>
      <c r="AD129" s="71" t="s">
        <v>78</v>
      </c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2"/>
      <c r="AR129" s="257"/>
      <c r="AS129" s="258"/>
    </row>
    <row r="130" spans="1:45" ht="12.75" thickBot="1">
      <c r="A130" s="271" t="s">
        <v>740</v>
      </c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3"/>
      <c r="O130" s="8"/>
      <c r="AC130" s="10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5"/>
      <c r="AR130" s="257"/>
      <c r="AS130" s="258"/>
    </row>
    <row r="131" spans="1:45">
      <c r="A131" s="275" t="s">
        <v>261</v>
      </c>
      <c r="B131" s="276"/>
      <c r="C131" s="4" t="s">
        <v>717</v>
      </c>
      <c r="N131" s="9"/>
      <c r="O131" s="8"/>
      <c r="AC131" s="262" t="s">
        <v>254</v>
      </c>
      <c r="AD131" s="263"/>
      <c r="AE131" s="263"/>
      <c r="AF131" s="263"/>
      <c r="AG131" s="263"/>
      <c r="AH131" s="263"/>
      <c r="AI131" s="263"/>
      <c r="AJ131" s="263"/>
      <c r="AK131" s="263"/>
      <c r="AL131" s="263"/>
      <c r="AM131" s="263"/>
      <c r="AN131" s="263"/>
      <c r="AO131" s="263"/>
      <c r="AP131" s="263"/>
      <c r="AQ131" s="264"/>
      <c r="AR131" s="257"/>
      <c r="AS131" s="258"/>
    </row>
    <row r="132" spans="1:45" ht="12.75" thickBot="1">
      <c r="A132" s="275" t="s">
        <v>260</v>
      </c>
      <c r="B132" s="276"/>
      <c r="C132" s="4" t="s">
        <v>621</v>
      </c>
      <c r="N132" s="9"/>
      <c r="O132" s="8"/>
      <c r="AC132" s="69"/>
      <c r="AD132" s="201"/>
      <c r="AE132" s="71"/>
      <c r="AF132" s="71"/>
      <c r="AG132" s="71"/>
      <c r="AH132" s="71"/>
      <c r="AI132" s="76"/>
      <c r="AJ132" s="71"/>
      <c r="AK132" s="71"/>
      <c r="AL132" s="71"/>
      <c r="AM132" s="71"/>
      <c r="AN132" s="71"/>
      <c r="AO132" s="71"/>
      <c r="AP132" s="71"/>
      <c r="AQ132" s="72"/>
      <c r="AR132" s="257"/>
      <c r="AS132" s="258"/>
    </row>
    <row r="133" spans="1:45">
      <c r="A133" s="275" t="s">
        <v>260</v>
      </c>
      <c r="B133" s="276"/>
      <c r="C133" s="4" t="s">
        <v>622</v>
      </c>
      <c r="N133" s="9"/>
      <c r="O133" s="262" t="s">
        <v>67</v>
      </c>
      <c r="P133" s="263"/>
      <c r="Q133" s="263"/>
      <c r="R133" s="263"/>
      <c r="S133" s="263"/>
      <c r="T133" s="263"/>
      <c r="U133" s="263"/>
      <c r="V133" s="264"/>
      <c r="W133" s="23"/>
      <c r="X133" s="24" t="s">
        <v>245</v>
      </c>
      <c r="Y133" s="24"/>
      <c r="Z133" s="24"/>
      <c r="AA133" s="24"/>
      <c r="AB133" s="25"/>
      <c r="AC133" s="69"/>
      <c r="AD133" s="201"/>
      <c r="AE133" s="71"/>
      <c r="AF133" s="71"/>
      <c r="AG133" s="71"/>
      <c r="AH133" s="71"/>
      <c r="AI133" s="76"/>
      <c r="AJ133" s="71"/>
      <c r="AK133" s="71"/>
      <c r="AL133" s="71"/>
      <c r="AM133" s="71"/>
      <c r="AN133" s="71"/>
      <c r="AO133" s="71"/>
      <c r="AP133" s="71"/>
      <c r="AQ133" s="72"/>
      <c r="AR133" s="257"/>
      <c r="AS133" s="258"/>
    </row>
    <row r="134" spans="1:45">
      <c r="A134" s="275" t="s">
        <v>261</v>
      </c>
      <c r="B134" s="276"/>
      <c r="C134" s="4" t="s">
        <v>780</v>
      </c>
      <c r="N134" s="9"/>
      <c r="O134" s="8"/>
      <c r="R134" s="297" t="s">
        <v>46</v>
      </c>
      <c r="S134" s="297"/>
      <c r="T134" s="297" t="s">
        <v>47</v>
      </c>
      <c r="U134" s="297"/>
      <c r="V134" s="9"/>
      <c r="W134" s="8"/>
      <c r="X134" s="288" t="s">
        <v>220</v>
      </c>
      <c r="Y134" s="288"/>
      <c r="Z134" s="301">
        <v>0.1</v>
      </c>
      <c r="AA134" s="301"/>
      <c r="AB134" s="9"/>
      <c r="AC134" s="69"/>
      <c r="AD134" s="201"/>
      <c r="AE134" s="71"/>
      <c r="AF134" s="71"/>
      <c r="AG134" s="71"/>
      <c r="AH134" s="71"/>
      <c r="AI134" s="76"/>
      <c r="AJ134" s="71"/>
      <c r="AK134" s="71"/>
      <c r="AL134" s="71"/>
      <c r="AM134" s="71"/>
      <c r="AN134" s="71"/>
      <c r="AO134" s="71"/>
      <c r="AP134" s="71"/>
      <c r="AQ134" s="72"/>
      <c r="AR134" s="257"/>
      <c r="AS134" s="258"/>
    </row>
    <row r="135" spans="1:45">
      <c r="A135" s="275" t="s">
        <v>261</v>
      </c>
      <c r="B135" s="276"/>
      <c r="C135" s="4" t="s">
        <v>715</v>
      </c>
      <c r="N135" s="9"/>
      <c r="O135" s="8"/>
      <c r="P135" s="242" t="s">
        <v>42</v>
      </c>
      <c r="Q135" s="242"/>
      <c r="R135" s="288">
        <v>4</v>
      </c>
      <c r="S135" s="288"/>
      <c r="T135" s="288">
        <v>4</v>
      </c>
      <c r="U135" s="288"/>
      <c r="V135" s="9"/>
      <c r="W135" s="8"/>
      <c r="X135" s="289" t="s">
        <v>25</v>
      </c>
      <c r="Y135" s="289"/>
      <c r="Z135" s="290">
        <v>0.28000000000000003</v>
      </c>
      <c r="AA135" s="290"/>
      <c r="AB135" s="9"/>
      <c r="AC135" s="69"/>
      <c r="AD135" s="201"/>
      <c r="AE135" s="71"/>
      <c r="AF135" s="71"/>
      <c r="AG135" s="71"/>
      <c r="AH135" s="71"/>
      <c r="AI135" s="76"/>
      <c r="AJ135" s="71"/>
      <c r="AK135" s="71"/>
      <c r="AL135" s="71"/>
      <c r="AM135" s="71"/>
      <c r="AN135" s="71"/>
      <c r="AO135" s="71"/>
      <c r="AP135" s="71"/>
      <c r="AQ135" s="72"/>
      <c r="AR135" s="257"/>
      <c r="AS135" s="258"/>
    </row>
    <row r="136" spans="1:45">
      <c r="A136" s="275" t="s">
        <v>261</v>
      </c>
      <c r="B136" s="276"/>
      <c r="C136" s="4" t="s">
        <v>72</v>
      </c>
      <c r="N136" s="9"/>
      <c r="O136" s="8"/>
      <c r="P136" s="246" t="s">
        <v>184</v>
      </c>
      <c r="Q136" s="246"/>
      <c r="R136" s="289">
        <v>1</v>
      </c>
      <c r="S136" s="289"/>
      <c r="T136" s="289">
        <v>3</v>
      </c>
      <c r="U136" s="289"/>
      <c r="V136" s="9"/>
      <c r="W136" s="8"/>
      <c r="X136" s="288" t="s">
        <v>28</v>
      </c>
      <c r="Y136" s="288"/>
      <c r="Z136" s="301">
        <v>0.496</v>
      </c>
      <c r="AA136" s="301"/>
      <c r="AB136" s="9"/>
      <c r="AC136" s="69"/>
      <c r="AD136" s="201"/>
      <c r="AE136" s="71"/>
      <c r="AF136" s="71"/>
      <c r="AG136" s="71"/>
      <c r="AH136" s="71"/>
      <c r="AI136" s="76"/>
      <c r="AJ136" s="71"/>
      <c r="AK136" s="71"/>
      <c r="AL136" s="71"/>
      <c r="AM136" s="71"/>
      <c r="AN136" s="71"/>
      <c r="AO136" s="71"/>
      <c r="AP136" s="71"/>
      <c r="AQ136" s="72"/>
      <c r="AR136" s="257"/>
      <c r="AS136" s="258"/>
    </row>
    <row r="137" spans="1:45">
      <c r="A137" s="275" t="s">
        <v>260</v>
      </c>
      <c r="B137" s="276"/>
      <c r="C137" s="248" t="s">
        <v>728</v>
      </c>
      <c r="N137" s="9"/>
      <c r="O137" s="8"/>
      <c r="P137" s="242" t="s">
        <v>43</v>
      </c>
      <c r="Q137" s="242"/>
      <c r="R137" s="288">
        <v>4</v>
      </c>
      <c r="S137" s="288"/>
      <c r="T137" s="288">
        <v>4</v>
      </c>
      <c r="U137" s="288"/>
      <c r="V137" s="9"/>
      <c r="W137" s="8"/>
      <c r="X137" s="289" t="s">
        <v>122</v>
      </c>
      <c r="Y137" s="289"/>
      <c r="Z137" s="290">
        <v>0.69699999999999995</v>
      </c>
      <c r="AA137" s="290"/>
      <c r="AB137" s="9"/>
      <c r="AC137" s="69"/>
      <c r="AD137" s="20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2"/>
      <c r="AR137" s="257"/>
      <c r="AS137" s="258"/>
    </row>
    <row r="138" spans="1:45">
      <c r="A138" s="275"/>
      <c r="B138" s="276"/>
      <c r="C138" s="4" t="s">
        <v>69</v>
      </c>
      <c r="N138" s="9"/>
      <c r="O138" s="8"/>
      <c r="P138" s="246" t="s">
        <v>40</v>
      </c>
      <c r="Q138" s="246"/>
      <c r="R138" s="289">
        <v>3</v>
      </c>
      <c r="S138" s="289"/>
      <c r="T138" s="289">
        <v>4</v>
      </c>
      <c r="U138" s="289"/>
      <c r="V138" s="9"/>
      <c r="W138" s="8"/>
      <c r="X138" s="288" t="s">
        <v>123</v>
      </c>
      <c r="Y138" s="288"/>
      <c r="Z138" s="301">
        <v>0.84799999999999998</v>
      </c>
      <c r="AA138" s="301"/>
      <c r="AB138" s="9"/>
      <c r="AC138" s="69"/>
      <c r="AD138" s="201"/>
      <c r="AE138" s="71"/>
      <c r="AF138" s="71"/>
      <c r="AG138" s="71"/>
      <c r="AH138" s="71"/>
      <c r="AI138" s="76"/>
      <c r="AJ138" s="71"/>
      <c r="AK138" s="71"/>
      <c r="AL138" s="71"/>
      <c r="AM138" s="71"/>
      <c r="AN138" s="71"/>
      <c r="AO138" s="71"/>
      <c r="AP138" s="71"/>
      <c r="AQ138" s="72"/>
      <c r="AR138" s="257"/>
      <c r="AS138" s="258"/>
    </row>
    <row r="139" spans="1:45">
      <c r="A139" s="275" t="s">
        <v>260</v>
      </c>
      <c r="B139" s="276"/>
      <c r="C139" s="4" t="s">
        <v>716</v>
      </c>
      <c r="N139" s="9"/>
      <c r="O139" s="8"/>
      <c r="P139" s="242" t="s">
        <v>41</v>
      </c>
      <c r="Q139" s="242"/>
      <c r="R139" s="288">
        <v>3</v>
      </c>
      <c r="S139" s="288"/>
      <c r="T139" s="288">
        <v>4</v>
      </c>
      <c r="U139" s="288"/>
      <c r="V139" s="9"/>
      <c r="W139" s="8"/>
      <c r="X139" s="289" t="s">
        <v>230</v>
      </c>
      <c r="Y139" s="289"/>
      <c r="Z139" s="290">
        <v>0.93899999999999995</v>
      </c>
      <c r="AA139" s="290"/>
      <c r="AB139" s="9"/>
      <c r="AC139" s="69"/>
      <c r="AD139" s="201"/>
      <c r="AE139" s="71"/>
      <c r="AF139" s="71"/>
      <c r="AG139" s="71"/>
      <c r="AH139" s="71"/>
      <c r="AI139" s="76"/>
      <c r="AJ139" s="71"/>
      <c r="AK139" s="71"/>
      <c r="AL139" s="71"/>
      <c r="AM139" s="71"/>
      <c r="AN139" s="71"/>
      <c r="AO139" s="71"/>
      <c r="AP139" s="71"/>
      <c r="AQ139" s="72"/>
      <c r="AR139" s="257"/>
      <c r="AS139" s="258"/>
    </row>
    <row r="140" spans="1:45">
      <c r="A140" s="275"/>
      <c r="B140" s="276"/>
      <c r="C140" s="4" t="s">
        <v>71</v>
      </c>
      <c r="N140" s="9"/>
      <c r="O140" s="8"/>
      <c r="P140" s="246" t="s">
        <v>44</v>
      </c>
      <c r="Q140" s="246"/>
      <c r="R140" s="289">
        <v>3</v>
      </c>
      <c r="S140" s="289"/>
      <c r="T140" s="289">
        <v>4</v>
      </c>
      <c r="U140" s="289"/>
      <c r="V140" s="9"/>
      <c r="W140" s="8"/>
      <c r="X140" s="288" t="s">
        <v>231</v>
      </c>
      <c r="Y140" s="288"/>
      <c r="Z140" s="301">
        <v>0.98199999999999998</v>
      </c>
      <c r="AA140" s="301"/>
      <c r="AB140" s="9"/>
      <c r="AC140" s="69"/>
      <c r="AD140" s="20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2"/>
      <c r="AR140" s="257"/>
      <c r="AS140" s="258"/>
    </row>
    <row r="141" spans="1:45">
      <c r="A141" s="275" t="s">
        <v>261</v>
      </c>
      <c r="B141" s="276"/>
      <c r="C141" s="4" t="s">
        <v>70</v>
      </c>
      <c r="N141" s="9"/>
      <c r="O141" s="8"/>
      <c r="P141" s="242" t="s">
        <v>45</v>
      </c>
      <c r="Q141" s="242"/>
      <c r="R141" s="288">
        <v>3</v>
      </c>
      <c r="S141" s="288"/>
      <c r="T141" s="288">
        <v>4</v>
      </c>
      <c r="U141" s="288"/>
      <c r="V141" s="9"/>
      <c r="W141" s="8"/>
      <c r="X141" s="289" t="s">
        <v>232</v>
      </c>
      <c r="Y141" s="289"/>
      <c r="Z141" s="290">
        <v>0.996</v>
      </c>
      <c r="AA141" s="290"/>
      <c r="AB141" s="9"/>
      <c r="AC141" s="69"/>
      <c r="AD141" s="201"/>
      <c r="AE141" s="71"/>
      <c r="AF141" s="71"/>
      <c r="AG141" s="71"/>
      <c r="AH141" s="71"/>
      <c r="AI141" s="76"/>
      <c r="AJ141" s="71"/>
      <c r="AK141" s="71"/>
      <c r="AL141" s="71"/>
      <c r="AM141" s="71"/>
      <c r="AN141" s="71"/>
      <c r="AO141" s="71"/>
      <c r="AP141" s="71"/>
      <c r="AQ141" s="72"/>
      <c r="AR141" s="257"/>
      <c r="AS141" s="258"/>
    </row>
    <row r="142" spans="1:45" ht="12.75" thickBot="1">
      <c r="A142" s="275" t="s">
        <v>262</v>
      </c>
      <c r="B142" s="276"/>
      <c r="C142" s="4" t="s">
        <v>711</v>
      </c>
      <c r="N142" s="9"/>
      <c r="O142" s="10"/>
      <c r="P142" s="11"/>
      <c r="Q142" s="11"/>
      <c r="R142" s="11"/>
      <c r="S142" s="11"/>
      <c r="T142" s="11"/>
      <c r="U142" s="11"/>
      <c r="V142" s="12"/>
      <c r="W142" s="10"/>
      <c r="X142" s="322" t="s">
        <v>233</v>
      </c>
      <c r="Y142" s="322"/>
      <c r="Z142" s="306">
        <v>0.999</v>
      </c>
      <c r="AA142" s="306"/>
      <c r="AB142" s="12"/>
      <c r="AC142" s="69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2"/>
      <c r="AR142" s="257"/>
      <c r="AS142" s="258"/>
    </row>
    <row r="143" spans="1:45">
      <c r="A143" s="275" t="s">
        <v>259</v>
      </c>
      <c r="B143" s="27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9"/>
      <c r="O143" s="285" t="s">
        <v>255</v>
      </c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7"/>
      <c r="AC143" s="69"/>
      <c r="AD143" s="20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2"/>
      <c r="AR143" s="257"/>
      <c r="AS143" s="258"/>
    </row>
    <row r="144" spans="1:45" ht="12.75" thickBot="1">
      <c r="A144" s="281" t="s">
        <v>259</v>
      </c>
      <c r="B144" s="282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0"/>
      <c r="P144" s="291" t="s">
        <v>256</v>
      </c>
      <c r="Q144" s="291"/>
      <c r="R144" s="291"/>
      <c r="S144" s="11"/>
      <c r="T144" s="11"/>
      <c r="U144" s="11"/>
      <c r="V144" s="291" t="s">
        <v>257</v>
      </c>
      <c r="W144" s="291"/>
      <c r="X144" s="291"/>
      <c r="Y144" s="11"/>
      <c r="Z144" s="11"/>
      <c r="AA144" s="11"/>
      <c r="AB144" s="12"/>
      <c r="AC144" s="73"/>
      <c r="AD144" s="205"/>
      <c r="AE144" s="74"/>
      <c r="AF144" s="74"/>
      <c r="AG144" s="74"/>
      <c r="AH144" s="74"/>
      <c r="AI144" s="206"/>
      <c r="AJ144" s="74"/>
      <c r="AK144" s="74"/>
      <c r="AL144" s="74"/>
      <c r="AM144" s="74"/>
      <c r="AN144" s="74"/>
      <c r="AO144" s="74"/>
      <c r="AP144" s="74"/>
      <c r="AQ144" s="75"/>
      <c r="AR144" s="257"/>
      <c r="AS144" s="258"/>
    </row>
    <row r="145" spans="1:52" ht="13.5" customHeight="1" thickBot="1">
      <c r="A145" s="277" t="s">
        <v>29</v>
      </c>
      <c r="B145" s="278"/>
      <c r="C145" s="278"/>
      <c r="D145" s="284" t="s">
        <v>415</v>
      </c>
      <c r="E145" s="284"/>
      <c r="F145" s="284"/>
      <c r="G145" s="284"/>
      <c r="H145" s="284"/>
      <c r="I145" s="284"/>
      <c r="J145" s="284"/>
      <c r="K145" s="284"/>
      <c r="L145" s="284"/>
      <c r="M145" s="284"/>
      <c r="N145" s="284"/>
      <c r="O145" s="278" t="s">
        <v>30</v>
      </c>
      <c r="P145" s="278"/>
      <c r="Q145" s="278"/>
      <c r="R145" s="284" t="s">
        <v>62</v>
      </c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78" t="s">
        <v>32</v>
      </c>
      <c r="AE145" s="278"/>
      <c r="AF145" s="278"/>
      <c r="AG145" s="278"/>
      <c r="AH145" s="284" t="s">
        <v>68</v>
      </c>
      <c r="AI145" s="284"/>
      <c r="AJ145" s="284"/>
      <c r="AK145" s="284" t="s">
        <v>637</v>
      </c>
      <c r="AL145" s="284"/>
      <c r="AM145" s="284"/>
      <c r="AN145" s="284"/>
      <c r="AO145" s="284"/>
      <c r="AP145" s="284"/>
      <c r="AQ145" s="304"/>
      <c r="AR145" s="257" t="s">
        <v>274</v>
      </c>
      <c r="AS145" s="258"/>
    </row>
    <row r="146" spans="1:52">
      <c r="A146" s="262" t="s">
        <v>223</v>
      </c>
      <c r="B146" s="263"/>
      <c r="C146" s="263"/>
      <c r="D146" s="263"/>
      <c r="E146" s="263"/>
      <c r="F146" s="263"/>
      <c r="G146" s="263"/>
      <c r="H146" s="263"/>
      <c r="I146" s="263"/>
      <c r="J146" s="264"/>
      <c r="K146" s="262" t="s">
        <v>416</v>
      </c>
      <c r="L146" s="263"/>
      <c r="M146" s="263"/>
      <c r="N146" s="263"/>
      <c r="O146" s="263"/>
      <c r="P146" s="263"/>
      <c r="Q146" s="263"/>
      <c r="R146" s="263"/>
      <c r="S146" s="263"/>
      <c r="T146" s="263"/>
      <c r="U146" s="263"/>
      <c r="V146" s="263"/>
      <c r="W146" s="263"/>
      <c r="X146" s="263"/>
      <c r="Y146" s="263"/>
      <c r="Z146" s="263"/>
      <c r="AA146" s="263"/>
      <c r="AB146" s="263"/>
      <c r="AC146" s="263"/>
      <c r="AD146" s="264"/>
      <c r="AE146" s="262" t="s">
        <v>224</v>
      </c>
      <c r="AF146" s="263"/>
      <c r="AG146" s="263"/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4"/>
      <c r="AR146" s="257"/>
      <c r="AS146" s="258"/>
    </row>
    <row r="147" spans="1:52">
      <c r="A147" s="8"/>
      <c r="B147" s="242" t="s">
        <v>36</v>
      </c>
      <c r="C147" s="242"/>
      <c r="D147" s="242"/>
      <c r="E147" s="242"/>
      <c r="F147" s="260" t="s">
        <v>229</v>
      </c>
      <c r="G147" s="260"/>
      <c r="H147" s="260"/>
      <c r="I147" s="248" t="s">
        <v>220</v>
      </c>
      <c r="J147" s="9"/>
      <c r="K147" s="8"/>
      <c r="L147" s="261" t="s">
        <v>198</v>
      </c>
      <c r="M147" s="261"/>
      <c r="N147" s="261"/>
      <c r="O147" s="261"/>
      <c r="P147" s="260" t="s">
        <v>240</v>
      </c>
      <c r="Q147" s="260"/>
      <c r="R147" s="260"/>
      <c r="S147" s="321" t="s">
        <v>220</v>
      </c>
      <c r="T147" s="321"/>
      <c r="U147" s="261" t="s">
        <v>207</v>
      </c>
      <c r="V147" s="261"/>
      <c r="W147" s="261"/>
      <c r="X147" s="261"/>
      <c r="Y147" s="260" t="s">
        <v>238</v>
      </c>
      <c r="Z147" s="260"/>
      <c r="AA147" s="260"/>
      <c r="AB147" s="321" t="s">
        <v>221</v>
      </c>
      <c r="AC147" s="321"/>
      <c r="AD147" s="9"/>
      <c r="AE147" s="8"/>
      <c r="AG147" s="326" t="s">
        <v>197</v>
      </c>
      <c r="AH147" s="326"/>
      <c r="AI147" s="326"/>
      <c r="AJ147" s="326"/>
      <c r="AK147" s="326"/>
      <c r="AL147" s="260" t="s">
        <v>729</v>
      </c>
      <c r="AM147" s="260"/>
      <c r="AN147" s="260"/>
      <c r="AO147" s="252" t="s">
        <v>25</v>
      </c>
      <c r="AQ147" s="9"/>
      <c r="AR147" s="257"/>
      <c r="AS147" s="258"/>
      <c r="AU147" s="4">
        <f t="shared" ref="AU147:AU152" si="9">VLOOKUP(F147,$BA$13:$BD$17,4,FALSE)</f>
        <v>10</v>
      </c>
      <c r="AV147" s="4">
        <f t="shared" ref="AV147:AV156" si="10">VLOOKUP(P147,$BA$1:$BD$6,4,FALSE)</f>
        <v>2</v>
      </c>
      <c r="AW147" s="4" t="str">
        <f>D145</f>
        <v>C. "Sparky" Kidman</v>
      </c>
      <c r="AX147" s="4" t="str">
        <f>K146</f>
        <v>Military Operation Specialty: Demolitions Technician</v>
      </c>
      <c r="AY147" s="4">
        <f>SUM(AU147:AU152,AV147:AV167)</f>
        <v>128</v>
      </c>
      <c r="AZ147" s="4">
        <f>SUM(AU147:AU152)</f>
        <v>85</v>
      </c>
    </row>
    <row r="148" spans="1:52">
      <c r="A148" s="8"/>
      <c r="B148" s="246" t="s">
        <v>34</v>
      </c>
      <c r="C148" s="246"/>
      <c r="D148" s="246"/>
      <c r="E148" s="246"/>
      <c r="F148" s="302" t="s">
        <v>229</v>
      </c>
      <c r="G148" s="302"/>
      <c r="H148" s="302"/>
      <c r="I148" s="249" t="s">
        <v>220</v>
      </c>
      <c r="J148" s="9"/>
      <c r="K148" s="8"/>
      <c r="L148" s="283" t="s">
        <v>199</v>
      </c>
      <c r="M148" s="283"/>
      <c r="N148" s="283"/>
      <c r="O148" s="283"/>
      <c r="P148" s="302" t="s">
        <v>242</v>
      </c>
      <c r="Q148" s="302"/>
      <c r="R148" s="302"/>
      <c r="S148" s="325" t="s">
        <v>28</v>
      </c>
      <c r="T148" s="325"/>
      <c r="U148" s="283" t="s">
        <v>208</v>
      </c>
      <c r="V148" s="283"/>
      <c r="W148" s="283"/>
      <c r="X148" s="283"/>
      <c r="Y148" s="302" t="s">
        <v>240</v>
      </c>
      <c r="Z148" s="302"/>
      <c r="AA148" s="302"/>
      <c r="AB148" s="325" t="s">
        <v>220</v>
      </c>
      <c r="AC148" s="325"/>
      <c r="AD148" s="9"/>
      <c r="AE148" s="315" t="s">
        <v>1008</v>
      </c>
      <c r="AF148" s="293"/>
      <c r="AG148" s="293"/>
      <c r="AH148" s="293"/>
      <c r="AI148" s="293"/>
      <c r="AJ148" s="293"/>
      <c r="AK148" s="293"/>
      <c r="AL148" s="293"/>
      <c r="AM148" s="293"/>
      <c r="AN148" s="293"/>
      <c r="AO148" s="293"/>
      <c r="AP148" s="293"/>
      <c r="AQ148" s="316"/>
      <c r="AR148" s="257"/>
      <c r="AS148" s="258"/>
      <c r="AU148" s="4">
        <f t="shared" si="9"/>
        <v>10</v>
      </c>
      <c r="AV148" s="4">
        <f t="shared" si="10"/>
        <v>4</v>
      </c>
      <c r="AW148" s="4">
        <v>238</v>
      </c>
    </row>
    <row r="149" spans="1:52" ht="12.75">
      <c r="A149" s="8"/>
      <c r="B149" s="242" t="s">
        <v>843</v>
      </c>
      <c r="C149" s="242"/>
      <c r="D149" s="242"/>
      <c r="E149" s="242"/>
      <c r="F149" s="260" t="s">
        <v>236</v>
      </c>
      <c r="G149" s="260"/>
      <c r="H149" s="260"/>
      <c r="I149" s="248" t="s">
        <v>28</v>
      </c>
      <c r="J149" s="9"/>
      <c r="K149" s="8"/>
      <c r="L149" s="261" t="s">
        <v>200</v>
      </c>
      <c r="M149" s="261"/>
      <c r="N149" s="261"/>
      <c r="O149" s="261"/>
      <c r="P149" s="260" t="s">
        <v>243</v>
      </c>
      <c r="Q149" s="260"/>
      <c r="R149" s="260"/>
      <c r="S149" s="321" t="s">
        <v>122</v>
      </c>
      <c r="T149" s="321"/>
      <c r="U149" s="261" t="s">
        <v>209</v>
      </c>
      <c r="V149" s="261"/>
      <c r="W149" s="261"/>
      <c r="X149" s="261"/>
      <c r="Y149" s="260" t="s">
        <v>238</v>
      </c>
      <c r="Z149" s="260"/>
      <c r="AA149" s="260"/>
      <c r="AB149" s="321" t="s">
        <v>221</v>
      </c>
      <c r="AC149" s="321"/>
      <c r="AD149" s="9"/>
      <c r="AE149" s="36" t="s">
        <v>680</v>
      </c>
      <c r="AF149" s="308" t="s">
        <v>1009</v>
      </c>
      <c r="AG149" s="308"/>
      <c r="AH149" s="308"/>
      <c r="AI149" s="308" t="s">
        <v>677</v>
      </c>
      <c r="AJ149" s="308"/>
      <c r="AK149" s="308"/>
      <c r="AL149" s="308"/>
      <c r="AM149" s="308"/>
      <c r="AN149" s="308" t="s">
        <v>1009</v>
      </c>
      <c r="AO149" s="308"/>
      <c r="AP149" s="308"/>
      <c r="AQ149" s="37" t="s">
        <v>680</v>
      </c>
      <c r="AR149" s="257"/>
      <c r="AS149" s="258"/>
      <c r="AU149" s="4">
        <f t="shared" si="9"/>
        <v>20</v>
      </c>
      <c r="AV149" s="4">
        <f t="shared" si="10"/>
        <v>5</v>
      </c>
      <c r="AW149" s="4">
        <v>1100</v>
      </c>
    </row>
    <row r="150" spans="1:52">
      <c r="A150" s="8"/>
      <c r="B150" s="246" t="s">
        <v>37</v>
      </c>
      <c r="C150" s="250"/>
      <c r="D150" s="250"/>
      <c r="E150" s="250"/>
      <c r="F150" s="302" t="s">
        <v>235</v>
      </c>
      <c r="G150" s="302"/>
      <c r="H150" s="302"/>
      <c r="I150" s="249" t="s">
        <v>25</v>
      </c>
      <c r="J150" s="9"/>
      <c r="K150" s="8"/>
      <c r="L150" s="283" t="s">
        <v>201</v>
      </c>
      <c r="M150" s="283"/>
      <c r="N150" s="283"/>
      <c r="O150" s="283"/>
      <c r="P150" s="302" t="s">
        <v>239</v>
      </c>
      <c r="Q150" s="302"/>
      <c r="R150" s="302"/>
      <c r="S150" s="325" t="s">
        <v>26</v>
      </c>
      <c r="T150" s="325"/>
      <c r="U150" s="283" t="s">
        <v>210</v>
      </c>
      <c r="V150" s="283"/>
      <c r="W150" s="283"/>
      <c r="X150" s="283"/>
      <c r="Y150" s="302" t="s">
        <v>240</v>
      </c>
      <c r="Z150" s="302"/>
      <c r="AA150" s="302"/>
      <c r="AB150" s="325" t="s">
        <v>220</v>
      </c>
      <c r="AC150" s="325"/>
      <c r="AD150" s="9"/>
      <c r="AE150" s="305" t="s">
        <v>681</v>
      </c>
      <c r="AF150" s="319" t="s">
        <v>679</v>
      </c>
      <c r="AG150" s="319"/>
      <c r="AH150" s="319"/>
      <c r="AI150" s="26"/>
      <c r="AJ150" s="319" t="s">
        <v>311</v>
      </c>
      <c r="AK150" s="319"/>
      <c r="AL150" s="319"/>
      <c r="AM150" s="26"/>
      <c r="AN150" s="319" t="s">
        <v>217</v>
      </c>
      <c r="AO150" s="319"/>
      <c r="AP150" s="319"/>
      <c r="AQ150" s="317" t="s">
        <v>682</v>
      </c>
      <c r="AR150" s="257"/>
      <c r="AS150" s="258"/>
      <c r="AU150" s="4">
        <f t="shared" si="9"/>
        <v>15</v>
      </c>
      <c r="AV150" s="4">
        <f t="shared" si="10"/>
        <v>1</v>
      </c>
    </row>
    <row r="151" spans="1:52">
      <c r="A151" s="8"/>
      <c r="B151" s="242" t="s">
        <v>195</v>
      </c>
      <c r="F151" s="260" t="s">
        <v>235</v>
      </c>
      <c r="G151" s="260"/>
      <c r="H151" s="260"/>
      <c r="I151" s="248" t="s">
        <v>25</v>
      </c>
      <c r="J151" s="9"/>
      <c r="K151" s="8"/>
      <c r="L151" s="261" t="s">
        <v>202</v>
      </c>
      <c r="M151" s="261"/>
      <c r="N151" s="261"/>
      <c r="O151" s="261"/>
      <c r="P151" s="260" t="s">
        <v>240</v>
      </c>
      <c r="Q151" s="260"/>
      <c r="R151" s="260"/>
      <c r="S151" s="321" t="s">
        <v>220</v>
      </c>
      <c r="T151" s="321"/>
      <c r="U151" s="261" t="s">
        <v>211</v>
      </c>
      <c r="V151" s="261"/>
      <c r="W151" s="261"/>
      <c r="X151" s="261"/>
      <c r="Y151" s="260" t="s">
        <v>239</v>
      </c>
      <c r="Z151" s="260"/>
      <c r="AA151" s="260"/>
      <c r="AB151" s="321" t="s">
        <v>26</v>
      </c>
      <c r="AC151" s="321"/>
      <c r="AD151" s="9"/>
      <c r="AE151" s="305"/>
      <c r="AF151" s="309" t="s">
        <v>683</v>
      </c>
      <c r="AG151" s="309"/>
      <c r="AH151" s="309"/>
      <c r="AI151" s="309"/>
      <c r="AJ151" s="309"/>
      <c r="AK151" s="309"/>
      <c r="AL151" s="309"/>
      <c r="AM151" s="309"/>
      <c r="AN151" s="309"/>
      <c r="AO151" s="309"/>
      <c r="AP151" s="309"/>
      <c r="AQ151" s="317"/>
      <c r="AR151" s="257"/>
      <c r="AS151" s="258"/>
      <c r="AU151" s="4">
        <f t="shared" si="9"/>
        <v>15</v>
      </c>
      <c r="AV151" s="4">
        <f t="shared" si="10"/>
        <v>2</v>
      </c>
    </row>
    <row r="152" spans="1:52" ht="12.75">
      <c r="A152" s="8"/>
      <c r="B152" s="246" t="s">
        <v>38</v>
      </c>
      <c r="C152" s="250"/>
      <c r="D152" s="250"/>
      <c r="E152" s="250"/>
      <c r="F152" s="302" t="s">
        <v>235</v>
      </c>
      <c r="G152" s="302"/>
      <c r="H152" s="302"/>
      <c r="I152" s="249" t="s">
        <v>25</v>
      </c>
      <c r="J152" s="9"/>
      <c r="K152" s="8"/>
      <c r="L152" s="283" t="s">
        <v>203</v>
      </c>
      <c r="M152" s="283"/>
      <c r="N152" s="283"/>
      <c r="O152" s="283"/>
      <c r="P152" s="302" t="s">
        <v>240</v>
      </c>
      <c r="Q152" s="302"/>
      <c r="R152" s="302"/>
      <c r="S152" s="325" t="s">
        <v>220</v>
      </c>
      <c r="T152" s="325"/>
      <c r="U152" s="283" t="s">
        <v>212</v>
      </c>
      <c r="V152" s="283"/>
      <c r="W152" s="283"/>
      <c r="X152" s="283"/>
      <c r="Y152" s="302" t="s">
        <v>239</v>
      </c>
      <c r="Z152" s="302"/>
      <c r="AA152" s="302"/>
      <c r="AB152" s="325" t="s">
        <v>26</v>
      </c>
      <c r="AC152" s="325"/>
      <c r="AD152" s="9"/>
      <c r="AE152" s="305"/>
      <c r="AF152" s="40"/>
      <c r="AG152" s="41"/>
      <c r="AH152" s="41"/>
      <c r="AI152" s="41"/>
      <c r="AJ152" s="41"/>
      <c r="AK152" s="41"/>
      <c r="AL152" s="41"/>
      <c r="AM152" s="41"/>
      <c r="AN152" s="41"/>
      <c r="AO152" s="41"/>
      <c r="AP152" s="42"/>
      <c r="AQ152" s="317"/>
      <c r="AR152" s="257"/>
      <c r="AS152" s="258"/>
      <c r="AU152" s="4">
        <f t="shared" si="9"/>
        <v>15</v>
      </c>
      <c r="AV152" s="4">
        <f t="shared" si="10"/>
        <v>2</v>
      </c>
    </row>
    <row r="153" spans="1:52">
      <c r="A153" s="8"/>
      <c r="J153" s="9"/>
      <c r="K153" s="8"/>
      <c r="L153" s="261" t="s">
        <v>218</v>
      </c>
      <c r="M153" s="261"/>
      <c r="N153" s="261"/>
      <c r="O153" s="261"/>
      <c r="P153" s="260" t="s">
        <v>240</v>
      </c>
      <c r="Q153" s="260"/>
      <c r="R153" s="260"/>
      <c r="S153" s="321" t="s">
        <v>220</v>
      </c>
      <c r="T153" s="321"/>
      <c r="U153" s="261" t="s">
        <v>213</v>
      </c>
      <c r="V153" s="261"/>
      <c r="W153" s="261"/>
      <c r="X153" s="261"/>
      <c r="Y153" s="260" t="s">
        <v>242</v>
      </c>
      <c r="Z153" s="260"/>
      <c r="AA153" s="260"/>
      <c r="AB153" s="321" t="s">
        <v>28</v>
      </c>
      <c r="AC153" s="321"/>
      <c r="AD153" s="9"/>
      <c r="AE153" s="305"/>
      <c r="AF153" s="43"/>
      <c r="AG153" s="44"/>
      <c r="AH153" s="44"/>
      <c r="AI153" s="44"/>
      <c r="AJ153" s="44"/>
      <c r="AK153" s="44"/>
      <c r="AL153" s="44"/>
      <c r="AM153" s="44"/>
      <c r="AN153" s="44"/>
      <c r="AO153" s="44"/>
      <c r="AP153" s="45"/>
      <c r="AQ153" s="317"/>
      <c r="AR153" s="257"/>
      <c r="AS153" s="258"/>
      <c r="AV153" s="4">
        <f t="shared" si="10"/>
        <v>2</v>
      </c>
    </row>
    <row r="154" spans="1:52">
      <c r="A154" s="8"/>
      <c r="B154" s="293" t="s">
        <v>39</v>
      </c>
      <c r="C154" s="293"/>
      <c r="D154" s="293"/>
      <c r="E154" s="293"/>
      <c r="F154" s="294">
        <v>9</v>
      </c>
      <c r="G154" s="295"/>
      <c r="H154" s="295"/>
      <c r="I154" s="296"/>
      <c r="J154" s="9"/>
      <c r="K154" s="8"/>
      <c r="L154" s="283" t="s">
        <v>204</v>
      </c>
      <c r="M154" s="283"/>
      <c r="N154" s="283"/>
      <c r="O154" s="283"/>
      <c r="P154" s="302" t="s">
        <v>241</v>
      </c>
      <c r="Q154" s="302"/>
      <c r="R154" s="302"/>
      <c r="S154" s="325" t="s">
        <v>25</v>
      </c>
      <c r="T154" s="325"/>
      <c r="U154" s="283" t="s">
        <v>214</v>
      </c>
      <c r="V154" s="283"/>
      <c r="W154" s="283"/>
      <c r="X154" s="283"/>
      <c r="Y154" s="302" t="s">
        <v>241</v>
      </c>
      <c r="Z154" s="302"/>
      <c r="AA154" s="302"/>
      <c r="AB154" s="325" t="s">
        <v>25</v>
      </c>
      <c r="AC154" s="325"/>
      <c r="AD154" s="9"/>
      <c r="AE154" s="305"/>
      <c r="AF154" s="303" t="s">
        <v>684</v>
      </c>
      <c r="AG154" s="303"/>
      <c r="AH154" s="303"/>
      <c r="AI154" s="303"/>
      <c r="AJ154" s="303"/>
      <c r="AK154" s="303"/>
      <c r="AL154" s="303"/>
      <c r="AM154" s="303"/>
      <c r="AN154" s="303"/>
      <c r="AO154" s="303"/>
      <c r="AP154" s="303"/>
      <c r="AQ154" s="317"/>
      <c r="AR154" s="257"/>
      <c r="AS154" s="258"/>
      <c r="AV154" s="4">
        <f t="shared" si="10"/>
        <v>3</v>
      </c>
    </row>
    <row r="155" spans="1:52" ht="12.75">
      <c r="A155" s="8"/>
      <c r="B155" s="292" t="s">
        <v>244</v>
      </c>
      <c r="C155" s="292"/>
      <c r="D155" s="292"/>
      <c r="E155" s="292"/>
      <c r="F155" s="292"/>
      <c r="G155" s="292"/>
      <c r="H155" s="292"/>
      <c r="I155" s="292"/>
      <c r="J155" s="9"/>
      <c r="K155" s="8"/>
      <c r="L155" s="261" t="s">
        <v>205</v>
      </c>
      <c r="M155" s="261"/>
      <c r="N155" s="261"/>
      <c r="O155" s="261"/>
      <c r="P155" s="260" t="s">
        <v>240</v>
      </c>
      <c r="Q155" s="260"/>
      <c r="R155" s="260"/>
      <c r="S155" s="321" t="s">
        <v>220</v>
      </c>
      <c r="T155" s="321"/>
      <c r="U155" s="261" t="s">
        <v>215</v>
      </c>
      <c r="V155" s="261"/>
      <c r="W155" s="261"/>
      <c r="X155" s="261"/>
      <c r="Y155" s="260" t="s">
        <v>239</v>
      </c>
      <c r="Z155" s="260"/>
      <c r="AA155" s="260"/>
      <c r="AB155" s="321" t="s">
        <v>26</v>
      </c>
      <c r="AC155" s="321"/>
      <c r="AD155" s="9"/>
      <c r="AE155" s="305"/>
      <c r="AF155" s="40"/>
      <c r="AG155" s="41"/>
      <c r="AH155" s="41"/>
      <c r="AI155" s="41"/>
      <c r="AJ155" s="41"/>
      <c r="AK155" s="41"/>
      <c r="AL155" s="41"/>
      <c r="AM155" s="41"/>
      <c r="AN155" s="41"/>
      <c r="AO155" s="41"/>
      <c r="AP155" s="42"/>
      <c r="AQ155" s="317"/>
      <c r="AR155" s="257"/>
      <c r="AS155" s="258"/>
      <c r="AV155" s="4">
        <f t="shared" si="10"/>
        <v>2</v>
      </c>
    </row>
    <row r="156" spans="1:52" ht="12.75" thickBot="1">
      <c r="A156" s="10"/>
      <c r="B156" s="11"/>
      <c r="C156" s="11"/>
      <c r="D156" s="11"/>
      <c r="E156" s="11"/>
      <c r="F156" s="11"/>
      <c r="G156" s="11"/>
      <c r="H156" s="11"/>
      <c r="I156" s="11"/>
      <c r="J156" s="12"/>
      <c r="K156" s="10"/>
      <c r="L156" s="300" t="s">
        <v>206</v>
      </c>
      <c r="M156" s="300"/>
      <c r="N156" s="300"/>
      <c r="O156" s="300"/>
      <c r="P156" s="323" t="s">
        <v>241</v>
      </c>
      <c r="Q156" s="323"/>
      <c r="R156" s="323"/>
      <c r="S156" s="324" t="s">
        <v>25</v>
      </c>
      <c r="T156" s="324"/>
      <c r="U156" s="300"/>
      <c r="V156" s="300"/>
      <c r="W156" s="300"/>
      <c r="X156" s="300"/>
      <c r="Y156" s="323"/>
      <c r="Z156" s="323"/>
      <c r="AA156" s="323"/>
      <c r="AB156" s="324"/>
      <c r="AC156" s="320"/>
      <c r="AD156" s="12"/>
      <c r="AE156" s="39"/>
      <c r="AF156" s="46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47"/>
      <c r="AQ156" s="38"/>
      <c r="AR156" s="257"/>
      <c r="AS156" s="258"/>
      <c r="AV156" s="4">
        <f t="shared" si="10"/>
        <v>3</v>
      </c>
    </row>
    <row r="157" spans="1:52">
      <c r="A157" s="271" t="s">
        <v>807</v>
      </c>
      <c r="B157" s="272"/>
      <c r="C157" s="272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3"/>
      <c r="O157" s="8"/>
      <c r="AC157" s="271" t="s">
        <v>247</v>
      </c>
      <c r="AD157" s="272"/>
      <c r="AE157" s="272"/>
      <c r="AF157" s="272"/>
      <c r="AG157" s="272"/>
      <c r="AH157" s="272"/>
      <c r="AI157" s="272"/>
      <c r="AJ157" s="272"/>
      <c r="AK157" s="272"/>
      <c r="AL157" s="272"/>
      <c r="AM157" s="272"/>
      <c r="AN157" s="272"/>
      <c r="AO157" s="272"/>
      <c r="AP157" s="272"/>
      <c r="AQ157" s="273"/>
      <c r="AR157" s="257"/>
      <c r="AS157" s="258"/>
      <c r="AV157" s="4">
        <f t="shared" ref="AV157:AV165" si="11">VLOOKUP(Y147,$BA$1:$BD$6,4,FALSE)</f>
        <v>0</v>
      </c>
    </row>
    <row r="158" spans="1:52">
      <c r="A158" s="265" t="s">
        <v>814</v>
      </c>
      <c r="B158" s="266"/>
      <c r="C158" s="266"/>
      <c r="D158" s="266"/>
      <c r="E158" s="266"/>
      <c r="F158" s="266"/>
      <c r="G158" s="266"/>
      <c r="H158" s="248"/>
      <c r="I158" s="248"/>
      <c r="J158" s="248"/>
      <c r="K158" s="248"/>
      <c r="L158" s="248"/>
      <c r="M158" s="248"/>
      <c r="N158" s="248"/>
      <c r="O158" s="8"/>
      <c r="AC158" s="243" t="s">
        <v>226</v>
      </c>
      <c r="AD158" s="242"/>
      <c r="AQ158" s="9"/>
      <c r="AR158" s="257"/>
      <c r="AS158" s="258"/>
      <c r="AV158" s="4">
        <f t="shared" si="11"/>
        <v>2</v>
      </c>
    </row>
    <row r="159" spans="1:52">
      <c r="A159" s="267" t="s">
        <v>815</v>
      </c>
      <c r="B159" s="268"/>
      <c r="C159" s="268"/>
      <c r="D159" s="268"/>
      <c r="E159" s="268"/>
      <c r="F159" s="268"/>
      <c r="G159" s="268"/>
      <c r="H159" s="259">
        <v>101022</v>
      </c>
      <c r="I159" s="259"/>
      <c r="J159" s="259"/>
      <c r="K159" s="259"/>
      <c r="L159" s="244"/>
      <c r="M159" s="244"/>
      <c r="N159" s="134"/>
      <c r="O159" s="8"/>
      <c r="AC159" s="8"/>
      <c r="AD159" s="71" t="s">
        <v>417</v>
      </c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2"/>
      <c r="AR159" s="257"/>
      <c r="AS159" s="258"/>
      <c r="AV159" s="4">
        <f t="shared" si="11"/>
        <v>0</v>
      </c>
    </row>
    <row r="160" spans="1:52">
      <c r="A160" s="269" t="s">
        <v>829</v>
      </c>
      <c r="B160" s="270"/>
      <c r="C160" s="270"/>
      <c r="D160" s="270"/>
      <c r="E160" s="270"/>
      <c r="F160" s="270"/>
      <c r="G160" s="270"/>
      <c r="H160" s="259">
        <v>103182</v>
      </c>
      <c r="I160" s="259"/>
      <c r="J160" s="259"/>
      <c r="K160" s="259"/>
      <c r="L160" s="298" t="str">
        <f>CONCATENATE("[",ROUND(AW148/30,1),"]")</f>
        <v>[7.9]</v>
      </c>
      <c r="M160" s="298"/>
      <c r="N160" s="299"/>
      <c r="O160" s="8"/>
      <c r="AC160" s="8"/>
      <c r="AD160" s="71" t="s">
        <v>418</v>
      </c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2"/>
      <c r="AR160" s="257"/>
      <c r="AS160" s="258"/>
      <c r="AV160" s="4">
        <f t="shared" si="11"/>
        <v>2</v>
      </c>
    </row>
    <row r="161" spans="1:48">
      <c r="A161" s="269" t="s">
        <v>808</v>
      </c>
      <c r="B161" s="270"/>
      <c r="C161" s="270"/>
      <c r="D161" s="270"/>
      <c r="E161" s="270"/>
      <c r="F161" s="270"/>
      <c r="G161" s="270"/>
      <c r="H161" s="279">
        <f>AW149/2160</f>
        <v>0.5092592592592593</v>
      </c>
      <c r="I161" s="279"/>
      <c r="J161" s="279"/>
      <c r="K161" s="279"/>
      <c r="L161" s="279"/>
      <c r="M161" s="279"/>
      <c r="N161" s="280"/>
      <c r="O161" s="8"/>
      <c r="AC161" s="8"/>
      <c r="AD161" s="71" t="s">
        <v>419</v>
      </c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2"/>
      <c r="AR161" s="257"/>
      <c r="AS161" s="258"/>
      <c r="AV161" s="4">
        <f t="shared" si="11"/>
        <v>1</v>
      </c>
    </row>
    <row r="162" spans="1:48">
      <c r="A162" s="267" t="s">
        <v>810</v>
      </c>
      <c r="B162" s="268"/>
      <c r="C162" s="268"/>
      <c r="D162" s="268"/>
      <c r="E162" s="268"/>
      <c r="F162" s="268"/>
      <c r="G162" s="268"/>
      <c r="H162" s="248" t="s">
        <v>844</v>
      </c>
      <c r="I162" s="248"/>
      <c r="J162" s="248"/>
      <c r="K162" s="248"/>
      <c r="L162" s="248"/>
      <c r="N162" s="248"/>
      <c r="O162" s="8"/>
      <c r="AC162" s="8"/>
      <c r="AD162" s="71" t="s">
        <v>420</v>
      </c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2"/>
      <c r="AR162" s="257"/>
      <c r="AS162" s="258"/>
      <c r="AV162" s="4">
        <f t="shared" si="11"/>
        <v>1</v>
      </c>
    </row>
    <row r="163" spans="1:48">
      <c r="A163" s="274" t="s">
        <v>816</v>
      </c>
      <c r="B163" s="261"/>
      <c r="C163" s="261"/>
      <c r="D163" s="261"/>
      <c r="E163" s="261"/>
      <c r="F163" s="261"/>
      <c r="G163" s="261"/>
      <c r="H163" s="248"/>
      <c r="I163" s="248"/>
      <c r="J163" s="248"/>
      <c r="K163" s="248"/>
      <c r="L163" s="248"/>
      <c r="N163" s="248"/>
      <c r="O163" s="8"/>
      <c r="AC163" s="8"/>
      <c r="AD163" s="71" t="s">
        <v>421</v>
      </c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2"/>
      <c r="AR163" s="257"/>
      <c r="AS163" s="258"/>
      <c r="AV163" s="4">
        <f t="shared" si="11"/>
        <v>4</v>
      </c>
    </row>
    <row r="164" spans="1:48">
      <c r="A164" s="267" t="s">
        <v>811</v>
      </c>
      <c r="B164" s="268"/>
      <c r="C164" s="268"/>
      <c r="D164" s="268"/>
      <c r="E164" s="268"/>
      <c r="F164" s="268"/>
      <c r="G164" s="268"/>
      <c r="H164" s="248" t="s">
        <v>1076</v>
      </c>
      <c r="I164" s="248"/>
      <c r="J164" s="248"/>
      <c r="K164" s="248"/>
      <c r="L164" s="248"/>
      <c r="N164" s="248"/>
      <c r="O164" s="8"/>
      <c r="AC164" s="8"/>
      <c r="AD164" s="71" t="s">
        <v>473</v>
      </c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2"/>
      <c r="AR164" s="257"/>
      <c r="AS164" s="258"/>
      <c r="AV164" s="4">
        <f t="shared" si="11"/>
        <v>3</v>
      </c>
    </row>
    <row r="165" spans="1:48">
      <c r="A165" s="269" t="s">
        <v>817</v>
      </c>
      <c r="B165" s="270"/>
      <c r="C165" s="270"/>
      <c r="D165" s="270"/>
      <c r="E165" s="270"/>
      <c r="F165" s="270"/>
      <c r="G165" s="270"/>
      <c r="H165" s="248">
        <v>0</v>
      </c>
      <c r="I165" s="248"/>
      <c r="J165" s="248"/>
      <c r="K165" s="248"/>
      <c r="L165" s="248"/>
      <c r="N165" s="248"/>
      <c r="O165" s="8"/>
      <c r="AC165" s="8"/>
      <c r="AD165" s="71" t="s">
        <v>422</v>
      </c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2"/>
      <c r="AR165" s="257"/>
      <c r="AS165" s="258"/>
      <c r="AV165" s="4">
        <f t="shared" si="11"/>
        <v>1</v>
      </c>
    </row>
    <row r="166" spans="1:48">
      <c r="A166" s="265" t="s">
        <v>818</v>
      </c>
      <c r="B166" s="266"/>
      <c r="C166" s="266"/>
      <c r="D166" s="266"/>
      <c r="E166" s="266"/>
      <c r="F166" s="266"/>
      <c r="G166" s="266"/>
      <c r="H166" s="248"/>
      <c r="I166" s="248"/>
      <c r="J166" s="248"/>
      <c r="K166" s="248"/>
      <c r="L166" s="248"/>
      <c r="N166" s="248"/>
      <c r="O166" s="8"/>
      <c r="AC166" s="8"/>
      <c r="AD166" s="71" t="s">
        <v>474</v>
      </c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2"/>
      <c r="AR166" s="257"/>
      <c r="AS166" s="258"/>
      <c r="AV166" s="4">
        <f>IF(ISERROR(VLOOKUP(Y156,$BA$1:$BD$6,4,FALSE)),0,VLOOKUP(Y156,$BA$1:$BD$6,4,FALSE))</f>
        <v>0</v>
      </c>
    </row>
    <row r="167" spans="1:48">
      <c r="A167" s="267" t="s">
        <v>809</v>
      </c>
      <c r="B167" s="268"/>
      <c r="C167" s="268"/>
      <c r="D167" s="268"/>
      <c r="E167" s="268"/>
      <c r="F167" s="268"/>
      <c r="G167" s="268"/>
      <c r="H167" s="248" t="s">
        <v>1077</v>
      </c>
      <c r="I167" s="248"/>
      <c r="J167" s="248"/>
      <c r="K167" s="248"/>
      <c r="L167" s="248"/>
      <c r="N167" s="248"/>
      <c r="O167" s="8"/>
      <c r="AC167" s="8"/>
      <c r="AD167" s="71" t="s">
        <v>423</v>
      </c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2"/>
      <c r="AR167" s="257"/>
      <c r="AS167" s="258"/>
      <c r="AV167" s="4">
        <f>VLOOKUP(AL147,$BA$8:$BD$11,4,FALSE)</f>
        <v>3</v>
      </c>
    </row>
    <row r="168" spans="1:48">
      <c r="A168" s="269" t="s">
        <v>819</v>
      </c>
      <c r="B168" s="270"/>
      <c r="C168" s="270"/>
      <c r="D168" s="270"/>
      <c r="E168" s="270"/>
      <c r="F168" s="270"/>
      <c r="G168" s="270"/>
      <c r="H168" s="248" t="s">
        <v>78</v>
      </c>
      <c r="I168" s="248"/>
      <c r="J168" s="248"/>
      <c r="K168" s="248"/>
      <c r="L168" s="248"/>
      <c r="N168" s="248"/>
      <c r="O168" s="8"/>
      <c r="AC168" s="8"/>
      <c r="AD168" s="71" t="s">
        <v>475</v>
      </c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2"/>
      <c r="AR168" s="257"/>
      <c r="AS168" s="258"/>
    </row>
    <row r="169" spans="1:48">
      <c r="A169" s="269" t="s">
        <v>812</v>
      </c>
      <c r="B169" s="270"/>
      <c r="C169" s="270"/>
      <c r="D169" s="270"/>
      <c r="E169" s="270"/>
      <c r="F169" s="270"/>
      <c r="G169" s="270"/>
      <c r="H169" s="245" t="s">
        <v>724</v>
      </c>
      <c r="I169" s="248" t="s">
        <v>821</v>
      </c>
      <c r="K169" s="245" t="s">
        <v>822</v>
      </c>
      <c r="L169" s="248" t="s">
        <v>823</v>
      </c>
      <c r="N169" s="248"/>
      <c r="O169" s="8"/>
      <c r="AC169" s="8"/>
      <c r="AD169" s="71" t="s">
        <v>424</v>
      </c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2"/>
      <c r="AR169" s="257"/>
      <c r="AS169" s="258"/>
    </row>
    <row r="170" spans="1:48">
      <c r="A170" s="269" t="s">
        <v>813</v>
      </c>
      <c r="B170" s="270"/>
      <c r="C170" s="270"/>
      <c r="D170" s="270"/>
      <c r="E170" s="270"/>
      <c r="F170" s="270"/>
      <c r="G170" s="270"/>
      <c r="H170" s="245" t="s">
        <v>822</v>
      </c>
      <c r="I170" s="248" t="s">
        <v>821</v>
      </c>
      <c r="K170" s="245" t="s">
        <v>724</v>
      </c>
      <c r="L170" s="248" t="s">
        <v>823</v>
      </c>
      <c r="O170" s="8"/>
      <c r="AC170" s="8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2"/>
      <c r="AR170" s="257"/>
      <c r="AS170" s="258"/>
    </row>
    <row r="171" spans="1:48">
      <c r="A171" s="267" t="s">
        <v>820</v>
      </c>
      <c r="B171" s="268"/>
      <c r="C171" s="268"/>
      <c r="D171" s="268"/>
      <c r="E171" s="268"/>
      <c r="F171" s="268"/>
      <c r="G171" s="268"/>
      <c r="H171" s="245" t="s">
        <v>822</v>
      </c>
      <c r="I171" s="248" t="s">
        <v>821</v>
      </c>
      <c r="K171" s="245" t="s">
        <v>724</v>
      </c>
      <c r="L171" s="248" t="s">
        <v>823</v>
      </c>
      <c r="O171" s="8"/>
      <c r="AC171" s="243" t="s">
        <v>227</v>
      </c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2"/>
      <c r="AR171" s="257"/>
      <c r="AS171" s="258"/>
    </row>
    <row r="172" spans="1:48">
      <c r="A172" s="271" t="s">
        <v>824</v>
      </c>
      <c r="B172" s="272"/>
      <c r="C172" s="272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3"/>
      <c r="O172" s="8"/>
      <c r="AC172" s="8"/>
      <c r="AD172" s="311" t="s">
        <v>31</v>
      </c>
      <c r="AE172" s="311"/>
      <c r="AF172" s="311"/>
      <c r="AG172" s="311"/>
      <c r="AH172" s="313" t="s">
        <v>63</v>
      </c>
      <c r="AI172" s="313"/>
      <c r="AJ172" s="313"/>
      <c r="AK172" s="313"/>
      <c r="AL172" s="311" t="s">
        <v>216</v>
      </c>
      <c r="AM172" s="311"/>
      <c r="AN172" s="311"/>
      <c r="AO172" s="313" t="s">
        <v>56</v>
      </c>
      <c r="AP172" s="313"/>
      <c r="AQ172" s="314"/>
      <c r="AR172" s="257"/>
      <c r="AS172" s="258"/>
    </row>
    <row r="173" spans="1:48">
      <c r="A173" s="69" t="s">
        <v>1078</v>
      </c>
      <c r="N173" s="9"/>
      <c r="O173" s="8"/>
      <c r="AC173" s="8"/>
      <c r="AD173" s="310" t="s">
        <v>219</v>
      </c>
      <c r="AE173" s="310"/>
      <c r="AF173" s="310"/>
      <c r="AG173" s="310"/>
      <c r="AH173" s="307" t="s">
        <v>249</v>
      </c>
      <c r="AI173" s="307"/>
      <c r="AJ173" s="307"/>
      <c r="AK173" s="307"/>
      <c r="AL173" s="310" t="s">
        <v>50</v>
      </c>
      <c r="AM173" s="310"/>
      <c r="AN173" s="310"/>
      <c r="AO173" s="307" t="s">
        <v>54</v>
      </c>
      <c r="AP173" s="307"/>
      <c r="AQ173" s="318"/>
      <c r="AR173" s="257"/>
      <c r="AS173" s="258"/>
    </row>
    <row r="174" spans="1:48">
      <c r="A174" s="184" t="s">
        <v>1079</v>
      </c>
      <c r="B174" s="138"/>
      <c r="C174" s="138"/>
      <c r="D174" s="138"/>
      <c r="E174" s="138"/>
      <c r="F174" s="138"/>
      <c r="G174" s="138"/>
      <c r="H174" s="248"/>
      <c r="I174" s="248"/>
      <c r="J174" s="248"/>
      <c r="K174" s="248"/>
      <c r="L174" s="248"/>
      <c r="M174" s="248"/>
      <c r="N174" s="251"/>
      <c r="O174" s="8"/>
      <c r="AC174" s="8"/>
      <c r="AD174" s="311" t="s">
        <v>33</v>
      </c>
      <c r="AE174" s="311"/>
      <c r="AF174" s="311"/>
      <c r="AG174" s="311"/>
      <c r="AH174" s="312" t="s">
        <v>129</v>
      </c>
      <c r="AI174" s="312"/>
      <c r="AJ174" s="312"/>
      <c r="AK174" s="312"/>
      <c r="AL174" s="311" t="s">
        <v>22</v>
      </c>
      <c r="AM174" s="311"/>
      <c r="AN174" s="311"/>
      <c r="AO174" s="313" t="s">
        <v>136</v>
      </c>
      <c r="AP174" s="313"/>
      <c r="AQ174" s="314"/>
      <c r="AR174" s="257"/>
      <c r="AS174" s="258"/>
    </row>
    <row r="175" spans="1:48">
      <c r="A175" s="69" t="s">
        <v>1080</v>
      </c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51"/>
      <c r="O175" s="8"/>
      <c r="AC175" s="8"/>
      <c r="AD175" s="310" t="s">
        <v>48</v>
      </c>
      <c r="AE175" s="310"/>
      <c r="AF175" s="310"/>
      <c r="AG175" s="310"/>
      <c r="AH175" s="307" t="s">
        <v>154</v>
      </c>
      <c r="AI175" s="307"/>
      <c r="AJ175" s="307"/>
      <c r="AK175" s="307"/>
      <c r="AL175" s="310" t="s">
        <v>49</v>
      </c>
      <c r="AM175" s="310"/>
      <c r="AN175" s="310"/>
      <c r="AO175" s="307" t="s">
        <v>88</v>
      </c>
      <c r="AP175" s="307"/>
      <c r="AQ175" s="318"/>
      <c r="AR175" s="257"/>
      <c r="AS175" s="258"/>
    </row>
    <row r="176" spans="1:48">
      <c r="A176" s="184" t="s">
        <v>1081</v>
      </c>
      <c r="B176" s="138"/>
      <c r="C176" s="138"/>
      <c r="D176" s="138"/>
      <c r="E176" s="138"/>
      <c r="F176" s="138"/>
      <c r="G176" s="138"/>
      <c r="H176" s="248"/>
      <c r="I176" s="248"/>
      <c r="J176" s="248"/>
      <c r="K176" s="248"/>
      <c r="L176" s="248"/>
      <c r="M176" s="248"/>
      <c r="N176" s="251"/>
      <c r="O176" s="8"/>
      <c r="AC176" s="243" t="s">
        <v>228</v>
      </c>
      <c r="AD176" s="200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2"/>
      <c r="AR176" s="257"/>
      <c r="AS176" s="258"/>
    </row>
    <row r="177" spans="1:45">
      <c r="A177" s="69" t="s">
        <v>1082</v>
      </c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8"/>
      <c r="AC177" s="8"/>
      <c r="AD177" s="71" t="s">
        <v>155</v>
      </c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2"/>
      <c r="AR177" s="257"/>
      <c r="AS177" s="258"/>
    </row>
    <row r="178" spans="1:45" ht="12.75" thickBot="1">
      <c r="A178" s="271" t="s">
        <v>740</v>
      </c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3"/>
      <c r="O178" s="8"/>
      <c r="AC178" s="10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5"/>
      <c r="AR178" s="257"/>
      <c r="AS178" s="258"/>
    </row>
    <row r="179" spans="1:45">
      <c r="A179" s="275" t="s">
        <v>261</v>
      </c>
      <c r="B179" s="276"/>
      <c r="C179" s="4" t="s">
        <v>717</v>
      </c>
      <c r="N179" s="9"/>
      <c r="O179" s="8"/>
      <c r="AC179" s="262" t="s">
        <v>254</v>
      </c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4"/>
      <c r="AR179" s="257"/>
      <c r="AS179" s="258"/>
    </row>
    <row r="180" spans="1:45" ht="12.75" thickBot="1">
      <c r="A180" s="275" t="s">
        <v>260</v>
      </c>
      <c r="B180" s="276"/>
      <c r="C180" s="4" t="s">
        <v>621</v>
      </c>
      <c r="N180" s="9"/>
      <c r="O180" s="8"/>
      <c r="AC180" s="69"/>
      <c r="AD180" s="201"/>
      <c r="AE180" s="71"/>
      <c r="AF180" s="71"/>
      <c r="AG180" s="71"/>
      <c r="AH180" s="71"/>
      <c r="AI180" s="76"/>
      <c r="AJ180" s="71"/>
      <c r="AK180" s="71"/>
      <c r="AL180" s="71"/>
      <c r="AM180" s="71"/>
      <c r="AN180" s="71"/>
      <c r="AO180" s="71"/>
      <c r="AP180" s="71"/>
      <c r="AQ180" s="72"/>
      <c r="AR180" s="257"/>
      <c r="AS180" s="258"/>
    </row>
    <row r="181" spans="1:45">
      <c r="A181" s="275" t="s">
        <v>260</v>
      </c>
      <c r="B181" s="276"/>
      <c r="C181" s="4" t="s">
        <v>622</v>
      </c>
      <c r="N181" s="9"/>
      <c r="O181" s="262" t="s">
        <v>67</v>
      </c>
      <c r="P181" s="263"/>
      <c r="Q181" s="263"/>
      <c r="R181" s="263"/>
      <c r="S181" s="263"/>
      <c r="T181" s="263"/>
      <c r="U181" s="263"/>
      <c r="V181" s="264"/>
      <c r="W181" s="23"/>
      <c r="X181" s="24" t="s">
        <v>245</v>
      </c>
      <c r="Y181" s="24"/>
      <c r="Z181" s="24"/>
      <c r="AA181" s="24"/>
      <c r="AB181" s="25"/>
      <c r="AC181" s="69"/>
      <c r="AD181" s="201"/>
      <c r="AE181" s="71"/>
      <c r="AF181" s="71"/>
      <c r="AG181" s="71"/>
      <c r="AH181" s="71"/>
      <c r="AI181" s="76"/>
      <c r="AJ181" s="71"/>
      <c r="AK181" s="71"/>
      <c r="AL181" s="71"/>
      <c r="AM181" s="71"/>
      <c r="AN181" s="71"/>
      <c r="AO181" s="71"/>
      <c r="AP181" s="71"/>
      <c r="AQ181" s="72"/>
      <c r="AR181" s="257"/>
      <c r="AS181" s="258"/>
    </row>
    <row r="182" spans="1:45">
      <c r="A182" s="275" t="s">
        <v>261</v>
      </c>
      <c r="B182" s="276"/>
      <c r="C182" s="4" t="s">
        <v>780</v>
      </c>
      <c r="N182" s="9"/>
      <c r="O182" s="8"/>
      <c r="R182" s="297" t="s">
        <v>46</v>
      </c>
      <c r="S182" s="297"/>
      <c r="T182" s="297" t="s">
        <v>47</v>
      </c>
      <c r="U182" s="297"/>
      <c r="V182" s="9"/>
      <c r="W182" s="8"/>
      <c r="X182" s="288" t="s">
        <v>220</v>
      </c>
      <c r="Y182" s="288"/>
      <c r="Z182" s="301">
        <v>0.1</v>
      </c>
      <c r="AA182" s="301"/>
      <c r="AB182" s="9"/>
      <c r="AC182" s="69"/>
      <c r="AD182" s="201"/>
      <c r="AE182" s="71"/>
      <c r="AF182" s="71"/>
      <c r="AG182" s="71"/>
      <c r="AH182" s="71"/>
      <c r="AI182" s="76"/>
      <c r="AJ182" s="71"/>
      <c r="AK182" s="71"/>
      <c r="AL182" s="71"/>
      <c r="AM182" s="71"/>
      <c r="AN182" s="71"/>
      <c r="AO182" s="71"/>
      <c r="AP182" s="71"/>
      <c r="AQ182" s="72"/>
      <c r="AR182" s="257"/>
      <c r="AS182" s="258"/>
    </row>
    <row r="183" spans="1:45">
      <c r="A183" s="275" t="s">
        <v>261</v>
      </c>
      <c r="B183" s="276"/>
      <c r="C183" s="4" t="s">
        <v>715</v>
      </c>
      <c r="N183" s="9"/>
      <c r="O183" s="8"/>
      <c r="P183" s="242" t="s">
        <v>42</v>
      </c>
      <c r="Q183" s="242"/>
      <c r="R183" s="288">
        <v>4</v>
      </c>
      <c r="S183" s="288"/>
      <c r="T183" s="288">
        <v>4</v>
      </c>
      <c r="U183" s="288"/>
      <c r="V183" s="9"/>
      <c r="W183" s="8"/>
      <c r="X183" s="289" t="s">
        <v>25</v>
      </c>
      <c r="Y183" s="289"/>
      <c r="Z183" s="290">
        <v>0.28000000000000003</v>
      </c>
      <c r="AA183" s="290"/>
      <c r="AB183" s="9"/>
      <c r="AC183" s="69"/>
      <c r="AD183" s="201"/>
      <c r="AE183" s="71"/>
      <c r="AF183" s="71"/>
      <c r="AG183" s="71"/>
      <c r="AH183" s="71"/>
      <c r="AI183" s="76"/>
      <c r="AJ183" s="71"/>
      <c r="AK183" s="71"/>
      <c r="AL183" s="71"/>
      <c r="AM183" s="71"/>
      <c r="AN183" s="71"/>
      <c r="AO183" s="71"/>
      <c r="AP183" s="71"/>
      <c r="AQ183" s="72"/>
      <c r="AR183" s="257"/>
      <c r="AS183" s="258"/>
    </row>
    <row r="184" spans="1:45">
      <c r="A184" s="275" t="s">
        <v>261</v>
      </c>
      <c r="B184" s="276"/>
      <c r="C184" s="4" t="s">
        <v>72</v>
      </c>
      <c r="N184" s="9"/>
      <c r="O184" s="8"/>
      <c r="P184" s="246" t="s">
        <v>184</v>
      </c>
      <c r="Q184" s="246"/>
      <c r="R184" s="289">
        <v>1</v>
      </c>
      <c r="S184" s="289"/>
      <c r="T184" s="289">
        <v>3</v>
      </c>
      <c r="U184" s="289"/>
      <c r="V184" s="9"/>
      <c r="W184" s="8"/>
      <c r="X184" s="288" t="s">
        <v>28</v>
      </c>
      <c r="Y184" s="288"/>
      <c r="Z184" s="301">
        <v>0.496</v>
      </c>
      <c r="AA184" s="301"/>
      <c r="AB184" s="9"/>
      <c r="AC184" s="69"/>
      <c r="AD184" s="201"/>
      <c r="AE184" s="71"/>
      <c r="AF184" s="71"/>
      <c r="AG184" s="71"/>
      <c r="AH184" s="71"/>
      <c r="AI184" s="76"/>
      <c r="AJ184" s="71"/>
      <c r="AK184" s="71"/>
      <c r="AL184" s="71"/>
      <c r="AM184" s="71"/>
      <c r="AN184" s="71"/>
      <c r="AO184" s="71"/>
      <c r="AP184" s="71"/>
      <c r="AQ184" s="72"/>
      <c r="AR184" s="257"/>
      <c r="AS184" s="258"/>
    </row>
    <row r="185" spans="1:45">
      <c r="A185" s="275" t="s">
        <v>260</v>
      </c>
      <c r="B185" s="276"/>
      <c r="C185" s="248" t="s">
        <v>728</v>
      </c>
      <c r="N185" s="9"/>
      <c r="O185" s="8"/>
      <c r="P185" s="242" t="s">
        <v>43</v>
      </c>
      <c r="Q185" s="242"/>
      <c r="R185" s="288">
        <v>4</v>
      </c>
      <c r="S185" s="288"/>
      <c r="T185" s="288">
        <v>4</v>
      </c>
      <c r="U185" s="288"/>
      <c r="V185" s="9"/>
      <c r="W185" s="8"/>
      <c r="X185" s="289" t="s">
        <v>122</v>
      </c>
      <c r="Y185" s="289"/>
      <c r="Z185" s="290">
        <v>0.69699999999999995</v>
      </c>
      <c r="AA185" s="290"/>
      <c r="AB185" s="9"/>
      <c r="AC185" s="69"/>
      <c r="AD185" s="20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2"/>
      <c r="AR185" s="257"/>
      <c r="AS185" s="258"/>
    </row>
    <row r="186" spans="1:45">
      <c r="A186" s="275"/>
      <c r="B186" s="276"/>
      <c r="C186" s="4" t="s">
        <v>69</v>
      </c>
      <c r="N186" s="9"/>
      <c r="O186" s="8"/>
      <c r="P186" s="246" t="s">
        <v>40</v>
      </c>
      <c r="Q186" s="246"/>
      <c r="R186" s="289">
        <v>3</v>
      </c>
      <c r="S186" s="289"/>
      <c r="T186" s="289">
        <v>4</v>
      </c>
      <c r="U186" s="289"/>
      <c r="V186" s="9"/>
      <c r="W186" s="8"/>
      <c r="X186" s="288" t="s">
        <v>123</v>
      </c>
      <c r="Y186" s="288"/>
      <c r="Z186" s="301">
        <v>0.84799999999999998</v>
      </c>
      <c r="AA186" s="301"/>
      <c r="AB186" s="9"/>
      <c r="AC186" s="69"/>
      <c r="AD186" s="201"/>
      <c r="AE186" s="71"/>
      <c r="AF186" s="71"/>
      <c r="AG186" s="71"/>
      <c r="AH186" s="71"/>
      <c r="AI186" s="76"/>
      <c r="AJ186" s="71"/>
      <c r="AK186" s="71"/>
      <c r="AL186" s="71"/>
      <c r="AM186" s="71"/>
      <c r="AN186" s="71"/>
      <c r="AO186" s="71"/>
      <c r="AP186" s="71"/>
      <c r="AQ186" s="72"/>
      <c r="AR186" s="257"/>
      <c r="AS186" s="258"/>
    </row>
    <row r="187" spans="1:45">
      <c r="A187" s="275" t="s">
        <v>260</v>
      </c>
      <c r="B187" s="276"/>
      <c r="C187" s="4" t="s">
        <v>716</v>
      </c>
      <c r="N187" s="9"/>
      <c r="O187" s="8"/>
      <c r="P187" s="242" t="s">
        <v>41</v>
      </c>
      <c r="Q187" s="242"/>
      <c r="R187" s="288">
        <v>3</v>
      </c>
      <c r="S187" s="288"/>
      <c r="T187" s="288">
        <v>4</v>
      </c>
      <c r="U187" s="288"/>
      <c r="V187" s="9"/>
      <c r="W187" s="8"/>
      <c r="X187" s="289" t="s">
        <v>230</v>
      </c>
      <c r="Y187" s="289"/>
      <c r="Z187" s="290">
        <v>0.93899999999999995</v>
      </c>
      <c r="AA187" s="290"/>
      <c r="AB187" s="9"/>
      <c r="AC187" s="69"/>
      <c r="AD187" s="201"/>
      <c r="AE187" s="71"/>
      <c r="AF187" s="71"/>
      <c r="AG187" s="71"/>
      <c r="AH187" s="71"/>
      <c r="AI187" s="76"/>
      <c r="AJ187" s="71"/>
      <c r="AK187" s="71"/>
      <c r="AL187" s="71"/>
      <c r="AM187" s="71"/>
      <c r="AN187" s="71"/>
      <c r="AO187" s="71"/>
      <c r="AP187" s="71"/>
      <c r="AQ187" s="72"/>
      <c r="AR187" s="257"/>
      <c r="AS187" s="258"/>
    </row>
    <row r="188" spans="1:45">
      <c r="A188" s="275"/>
      <c r="B188" s="276"/>
      <c r="C188" s="4" t="s">
        <v>71</v>
      </c>
      <c r="N188" s="9"/>
      <c r="O188" s="8"/>
      <c r="P188" s="246" t="s">
        <v>44</v>
      </c>
      <c r="Q188" s="246"/>
      <c r="R188" s="289">
        <v>3</v>
      </c>
      <c r="S188" s="289"/>
      <c r="T188" s="289">
        <v>4</v>
      </c>
      <c r="U188" s="289"/>
      <c r="V188" s="9"/>
      <c r="W188" s="8"/>
      <c r="X188" s="288" t="s">
        <v>231</v>
      </c>
      <c r="Y188" s="288"/>
      <c r="Z188" s="301">
        <v>0.98199999999999998</v>
      </c>
      <c r="AA188" s="301"/>
      <c r="AB188" s="9"/>
      <c r="AC188" s="69"/>
      <c r="AD188" s="20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2"/>
      <c r="AR188" s="257"/>
      <c r="AS188" s="258"/>
    </row>
    <row r="189" spans="1:45">
      <c r="A189" s="275" t="s">
        <v>261</v>
      </c>
      <c r="B189" s="276"/>
      <c r="C189" s="4" t="s">
        <v>70</v>
      </c>
      <c r="N189" s="9"/>
      <c r="O189" s="8"/>
      <c r="P189" s="242" t="s">
        <v>45</v>
      </c>
      <c r="Q189" s="242"/>
      <c r="R189" s="288">
        <v>3</v>
      </c>
      <c r="S189" s="288"/>
      <c r="T189" s="288">
        <v>4</v>
      </c>
      <c r="U189" s="288"/>
      <c r="V189" s="9"/>
      <c r="W189" s="8"/>
      <c r="X189" s="289" t="s">
        <v>232</v>
      </c>
      <c r="Y189" s="289"/>
      <c r="Z189" s="290">
        <v>0.996</v>
      </c>
      <c r="AA189" s="290"/>
      <c r="AB189" s="9"/>
      <c r="AC189" s="69"/>
      <c r="AD189" s="201"/>
      <c r="AE189" s="71"/>
      <c r="AF189" s="71"/>
      <c r="AG189" s="71"/>
      <c r="AH189" s="71"/>
      <c r="AI189" s="76"/>
      <c r="AJ189" s="71"/>
      <c r="AK189" s="71"/>
      <c r="AL189" s="71"/>
      <c r="AM189" s="71"/>
      <c r="AN189" s="71"/>
      <c r="AO189" s="71"/>
      <c r="AP189" s="71"/>
      <c r="AQ189" s="72"/>
      <c r="AR189" s="257"/>
      <c r="AS189" s="258"/>
    </row>
    <row r="190" spans="1:45" ht="12.75" thickBot="1">
      <c r="A190" s="275" t="s">
        <v>259</v>
      </c>
      <c r="B190" s="276"/>
      <c r="C190" s="248" t="s">
        <v>690</v>
      </c>
      <c r="N190" s="9"/>
      <c r="O190" s="10"/>
      <c r="P190" s="11"/>
      <c r="Q190" s="11"/>
      <c r="R190" s="11"/>
      <c r="S190" s="11"/>
      <c r="T190" s="11"/>
      <c r="U190" s="11"/>
      <c r="V190" s="12"/>
      <c r="W190" s="10"/>
      <c r="X190" s="322" t="s">
        <v>233</v>
      </c>
      <c r="Y190" s="322"/>
      <c r="Z190" s="306">
        <v>0.999</v>
      </c>
      <c r="AA190" s="306"/>
      <c r="AB190" s="12"/>
      <c r="AC190" s="69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2"/>
      <c r="AR190" s="257"/>
      <c r="AS190" s="258"/>
    </row>
    <row r="191" spans="1:45">
      <c r="A191" s="275" t="s">
        <v>259</v>
      </c>
      <c r="B191" s="27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9"/>
      <c r="O191" s="285" t="s">
        <v>255</v>
      </c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7"/>
      <c r="AC191" s="69"/>
      <c r="AD191" s="20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2"/>
      <c r="AR191" s="257"/>
      <c r="AS191" s="258"/>
    </row>
    <row r="192" spans="1:45" ht="12.75" thickBot="1">
      <c r="A192" s="281" t="s">
        <v>259</v>
      </c>
      <c r="B192" s="282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0"/>
      <c r="P192" s="291" t="s">
        <v>256</v>
      </c>
      <c r="Q192" s="291"/>
      <c r="R192" s="291"/>
      <c r="S192" s="11"/>
      <c r="T192" s="11"/>
      <c r="U192" s="11"/>
      <c r="V192" s="291" t="s">
        <v>257</v>
      </c>
      <c r="W192" s="291"/>
      <c r="X192" s="291"/>
      <c r="Y192" s="11"/>
      <c r="Z192" s="11"/>
      <c r="AA192" s="11"/>
      <c r="AB192" s="12"/>
      <c r="AC192" s="73"/>
      <c r="AD192" s="205"/>
      <c r="AE192" s="74"/>
      <c r="AF192" s="74"/>
      <c r="AG192" s="74"/>
      <c r="AH192" s="74"/>
      <c r="AI192" s="206"/>
      <c r="AJ192" s="74"/>
      <c r="AK192" s="74"/>
      <c r="AL192" s="74"/>
      <c r="AM192" s="74"/>
      <c r="AN192" s="74"/>
      <c r="AO192" s="74"/>
      <c r="AP192" s="74"/>
      <c r="AQ192" s="75"/>
      <c r="AR192" s="257"/>
      <c r="AS192" s="258"/>
    </row>
    <row r="193" spans="1:52" ht="13.5" thickBot="1">
      <c r="A193" s="277" t="s">
        <v>29</v>
      </c>
      <c r="B193" s="278"/>
      <c r="C193" s="278"/>
      <c r="D193" s="284" t="s">
        <v>153</v>
      </c>
      <c r="E193" s="284"/>
      <c r="F193" s="284"/>
      <c r="G193" s="284"/>
      <c r="H193" s="284"/>
      <c r="I193" s="284"/>
      <c r="J193" s="284"/>
      <c r="K193" s="284"/>
      <c r="L193" s="284"/>
      <c r="M193" s="284"/>
      <c r="N193" s="284"/>
      <c r="O193" s="278" t="s">
        <v>30</v>
      </c>
      <c r="P193" s="278"/>
      <c r="Q193" s="278"/>
      <c r="R193" s="284" t="s">
        <v>61</v>
      </c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4"/>
      <c r="AD193" s="278" t="s">
        <v>32</v>
      </c>
      <c r="AE193" s="278"/>
      <c r="AF193" s="278"/>
      <c r="AG193" s="278"/>
      <c r="AH193" s="284" t="s">
        <v>68</v>
      </c>
      <c r="AI193" s="284"/>
      <c r="AJ193" s="284"/>
      <c r="AK193" s="284" t="s">
        <v>638</v>
      </c>
      <c r="AL193" s="284"/>
      <c r="AM193" s="284"/>
      <c r="AN193" s="284"/>
      <c r="AO193" s="284"/>
      <c r="AP193" s="284"/>
      <c r="AQ193" s="304"/>
      <c r="AR193" s="257" t="s">
        <v>274</v>
      </c>
      <c r="AS193" s="258"/>
    </row>
    <row r="194" spans="1:52">
      <c r="A194" s="262" t="s">
        <v>223</v>
      </c>
      <c r="B194" s="263"/>
      <c r="C194" s="263"/>
      <c r="D194" s="263"/>
      <c r="E194" s="263"/>
      <c r="F194" s="263"/>
      <c r="G194" s="263"/>
      <c r="H194" s="263"/>
      <c r="I194" s="263"/>
      <c r="J194" s="264"/>
      <c r="K194" s="262" t="s">
        <v>297</v>
      </c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A194" s="263"/>
      <c r="AB194" s="263"/>
      <c r="AC194" s="263"/>
      <c r="AD194" s="264"/>
      <c r="AE194" s="262" t="s">
        <v>224</v>
      </c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4"/>
      <c r="AR194" s="257"/>
      <c r="AS194" s="258"/>
    </row>
    <row r="195" spans="1:52">
      <c r="A195" s="8"/>
      <c r="B195" s="242" t="s">
        <v>36</v>
      </c>
      <c r="C195" s="242"/>
      <c r="D195" s="242"/>
      <c r="E195" s="242"/>
      <c r="F195" s="260" t="s">
        <v>229</v>
      </c>
      <c r="G195" s="260"/>
      <c r="H195" s="260"/>
      <c r="I195" s="248" t="s">
        <v>220</v>
      </c>
      <c r="J195" s="9"/>
      <c r="K195" s="8"/>
      <c r="L195" s="261" t="s">
        <v>198</v>
      </c>
      <c r="M195" s="261"/>
      <c r="N195" s="261"/>
      <c r="O195" s="261"/>
      <c r="P195" s="260" t="s">
        <v>240</v>
      </c>
      <c r="Q195" s="260"/>
      <c r="R195" s="260"/>
      <c r="S195" s="321" t="s">
        <v>220</v>
      </c>
      <c r="T195" s="321"/>
      <c r="U195" s="261" t="s">
        <v>207</v>
      </c>
      <c r="V195" s="261"/>
      <c r="W195" s="261"/>
      <c r="X195" s="261"/>
      <c r="Y195" s="260" t="s">
        <v>238</v>
      </c>
      <c r="Z195" s="260"/>
      <c r="AA195" s="260"/>
      <c r="AB195" s="321" t="s">
        <v>221</v>
      </c>
      <c r="AC195" s="321"/>
      <c r="AD195" s="9"/>
      <c r="AE195" s="8"/>
      <c r="AG195" s="326" t="s">
        <v>197</v>
      </c>
      <c r="AH195" s="326"/>
      <c r="AI195" s="326"/>
      <c r="AJ195" s="326"/>
      <c r="AK195" s="326"/>
      <c r="AL195" s="260" t="s">
        <v>730</v>
      </c>
      <c r="AM195" s="260"/>
      <c r="AN195" s="260"/>
      <c r="AO195" s="252" t="s">
        <v>220</v>
      </c>
      <c r="AQ195" s="9"/>
      <c r="AR195" s="257"/>
      <c r="AS195" s="258"/>
      <c r="AU195" s="4">
        <f t="shared" ref="AU195:AU200" si="12">VLOOKUP(F195,$BA$13:$BD$17,4,FALSE)</f>
        <v>10</v>
      </c>
      <c r="AV195" s="4">
        <f t="shared" ref="AV195:AV204" si="13">VLOOKUP(P195,$BA$1:$BD$6,4,FALSE)</f>
        <v>2</v>
      </c>
      <c r="AW195" s="4" t="str">
        <f>D193</f>
        <v>R. Juarez</v>
      </c>
      <c r="AX195" s="4" t="str">
        <f>K194</f>
        <v>Military Operation Specialty: Communications Technician</v>
      </c>
      <c r="AY195" s="4">
        <f>SUM(AU195:AU200,AV195:AV215)</f>
        <v>113</v>
      </c>
      <c r="AZ195" s="4">
        <f>SUM(AU195:AU200)</f>
        <v>80</v>
      </c>
    </row>
    <row r="196" spans="1:52">
      <c r="A196" s="8"/>
      <c r="B196" s="246" t="s">
        <v>34</v>
      </c>
      <c r="C196" s="246"/>
      <c r="D196" s="246"/>
      <c r="E196" s="246"/>
      <c r="F196" s="302" t="s">
        <v>229</v>
      </c>
      <c r="G196" s="302"/>
      <c r="H196" s="302"/>
      <c r="I196" s="249" t="s">
        <v>220</v>
      </c>
      <c r="J196" s="9"/>
      <c r="K196" s="8"/>
      <c r="L196" s="283" t="s">
        <v>199</v>
      </c>
      <c r="M196" s="283"/>
      <c r="N196" s="283"/>
      <c r="O196" s="283"/>
      <c r="P196" s="302" t="s">
        <v>241</v>
      </c>
      <c r="Q196" s="302"/>
      <c r="R196" s="302"/>
      <c r="S196" s="325" t="s">
        <v>25</v>
      </c>
      <c r="T196" s="325"/>
      <c r="U196" s="283" t="s">
        <v>208</v>
      </c>
      <c r="V196" s="283"/>
      <c r="W196" s="283"/>
      <c r="X196" s="283"/>
      <c r="Y196" s="302" t="s">
        <v>238</v>
      </c>
      <c r="Z196" s="302"/>
      <c r="AA196" s="302"/>
      <c r="AB196" s="325" t="s">
        <v>221</v>
      </c>
      <c r="AC196" s="325"/>
      <c r="AD196" s="9"/>
      <c r="AE196" s="315" t="s">
        <v>1008</v>
      </c>
      <c r="AF196" s="293"/>
      <c r="AG196" s="293"/>
      <c r="AH196" s="293"/>
      <c r="AI196" s="293"/>
      <c r="AJ196" s="293"/>
      <c r="AK196" s="293"/>
      <c r="AL196" s="293"/>
      <c r="AM196" s="293"/>
      <c r="AN196" s="293"/>
      <c r="AO196" s="293"/>
      <c r="AP196" s="293"/>
      <c r="AQ196" s="316"/>
      <c r="AR196" s="257"/>
      <c r="AS196" s="258"/>
      <c r="AU196" s="4">
        <f t="shared" si="12"/>
        <v>10</v>
      </c>
      <c r="AV196" s="4">
        <f t="shared" si="13"/>
        <v>3</v>
      </c>
      <c r="AW196" s="4">
        <v>88</v>
      </c>
    </row>
    <row r="197" spans="1:52" ht="12.75">
      <c r="A197" s="8"/>
      <c r="B197" s="242" t="s">
        <v>843</v>
      </c>
      <c r="C197" s="242"/>
      <c r="D197" s="242"/>
      <c r="E197" s="242"/>
      <c r="F197" s="260" t="s">
        <v>236</v>
      </c>
      <c r="G197" s="260"/>
      <c r="H197" s="260"/>
      <c r="I197" s="248" t="s">
        <v>28</v>
      </c>
      <c r="J197" s="9"/>
      <c r="K197" s="8"/>
      <c r="L197" s="261" t="s">
        <v>200</v>
      </c>
      <c r="M197" s="261"/>
      <c r="N197" s="261"/>
      <c r="O197" s="261"/>
      <c r="P197" s="260" t="s">
        <v>238</v>
      </c>
      <c r="Q197" s="260"/>
      <c r="R197" s="260"/>
      <c r="S197" s="321" t="s">
        <v>221</v>
      </c>
      <c r="T197" s="321"/>
      <c r="U197" s="261" t="s">
        <v>209</v>
      </c>
      <c r="V197" s="261"/>
      <c r="W197" s="261"/>
      <c r="X197" s="261"/>
      <c r="Y197" s="260" t="s">
        <v>238</v>
      </c>
      <c r="Z197" s="260"/>
      <c r="AA197" s="260"/>
      <c r="AB197" s="321" t="s">
        <v>221</v>
      </c>
      <c r="AC197" s="321"/>
      <c r="AD197" s="9"/>
      <c r="AE197" s="36" t="s">
        <v>680</v>
      </c>
      <c r="AF197" s="308" t="s">
        <v>1009</v>
      </c>
      <c r="AG197" s="308"/>
      <c r="AH197" s="308"/>
      <c r="AI197" s="308" t="s">
        <v>677</v>
      </c>
      <c r="AJ197" s="308"/>
      <c r="AK197" s="308"/>
      <c r="AL197" s="308"/>
      <c r="AM197" s="308"/>
      <c r="AN197" s="308" t="s">
        <v>1009</v>
      </c>
      <c r="AO197" s="308"/>
      <c r="AP197" s="308"/>
      <c r="AQ197" s="37" t="s">
        <v>680</v>
      </c>
      <c r="AR197" s="257"/>
      <c r="AS197" s="258"/>
      <c r="AU197" s="4">
        <f t="shared" si="12"/>
        <v>20</v>
      </c>
      <c r="AV197" s="4">
        <f t="shared" si="13"/>
        <v>0</v>
      </c>
      <c r="AW197" s="4">
        <v>1250</v>
      </c>
    </row>
    <row r="198" spans="1:52">
      <c r="A198" s="8"/>
      <c r="B198" s="246" t="s">
        <v>37</v>
      </c>
      <c r="C198" s="250"/>
      <c r="D198" s="250"/>
      <c r="E198" s="250"/>
      <c r="F198" s="302" t="s">
        <v>229</v>
      </c>
      <c r="G198" s="302"/>
      <c r="H198" s="302"/>
      <c r="I198" s="249" t="s">
        <v>220</v>
      </c>
      <c r="J198" s="9"/>
      <c r="K198" s="8"/>
      <c r="L198" s="283" t="s">
        <v>201</v>
      </c>
      <c r="M198" s="283"/>
      <c r="N198" s="283"/>
      <c r="O198" s="283"/>
      <c r="P198" s="302" t="s">
        <v>241</v>
      </c>
      <c r="Q198" s="302"/>
      <c r="R198" s="302"/>
      <c r="S198" s="325" t="s">
        <v>25</v>
      </c>
      <c r="T198" s="325"/>
      <c r="U198" s="283" t="s">
        <v>210</v>
      </c>
      <c r="V198" s="283"/>
      <c r="W198" s="283"/>
      <c r="X198" s="283"/>
      <c r="Y198" s="302" t="s">
        <v>240</v>
      </c>
      <c r="Z198" s="302"/>
      <c r="AA198" s="302"/>
      <c r="AB198" s="325" t="s">
        <v>220</v>
      </c>
      <c r="AC198" s="325"/>
      <c r="AD198" s="9"/>
      <c r="AE198" s="305" t="s">
        <v>681</v>
      </c>
      <c r="AF198" s="319" t="s">
        <v>679</v>
      </c>
      <c r="AG198" s="319"/>
      <c r="AH198" s="319"/>
      <c r="AI198" s="26"/>
      <c r="AJ198" s="319" t="s">
        <v>311</v>
      </c>
      <c r="AK198" s="319"/>
      <c r="AL198" s="319"/>
      <c r="AM198" s="26"/>
      <c r="AN198" s="319" t="s">
        <v>217</v>
      </c>
      <c r="AO198" s="319"/>
      <c r="AP198" s="319"/>
      <c r="AQ198" s="317" t="s">
        <v>682</v>
      </c>
      <c r="AR198" s="257"/>
      <c r="AS198" s="258"/>
      <c r="AU198" s="4">
        <f t="shared" si="12"/>
        <v>10</v>
      </c>
      <c r="AV198" s="4">
        <f t="shared" si="13"/>
        <v>3</v>
      </c>
    </row>
    <row r="199" spans="1:52">
      <c r="A199" s="8"/>
      <c r="B199" s="242" t="s">
        <v>195</v>
      </c>
      <c r="F199" s="260" t="s">
        <v>235</v>
      </c>
      <c r="G199" s="260"/>
      <c r="H199" s="260"/>
      <c r="I199" s="248" t="s">
        <v>25</v>
      </c>
      <c r="J199" s="9"/>
      <c r="K199" s="8"/>
      <c r="L199" s="261" t="s">
        <v>202</v>
      </c>
      <c r="M199" s="261"/>
      <c r="N199" s="261"/>
      <c r="O199" s="261"/>
      <c r="P199" s="260" t="s">
        <v>240</v>
      </c>
      <c r="Q199" s="260"/>
      <c r="R199" s="260"/>
      <c r="S199" s="321" t="s">
        <v>220</v>
      </c>
      <c r="T199" s="321"/>
      <c r="U199" s="261" t="s">
        <v>211</v>
      </c>
      <c r="V199" s="261"/>
      <c r="W199" s="261"/>
      <c r="X199" s="261"/>
      <c r="Y199" s="260" t="s">
        <v>239</v>
      </c>
      <c r="Z199" s="260"/>
      <c r="AA199" s="260"/>
      <c r="AB199" s="321" t="s">
        <v>26</v>
      </c>
      <c r="AC199" s="321"/>
      <c r="AD199" s="9"/>
      <c r="AE199" s="305"/>
      <c r="AF199" s="309" t="s">
        <v>683</v>
      </c>
      <c r="AG199" s="309"/>
      <c r="AH199" s="309"/>
      <c r="AI199" s="309"/>
      <c r="AJ199" s="309"/>
      <c r="AK199" s="309"/>
      <c r="AL199" s="309"/>
      <c r="AM199" s="309"/>
      <c r="AN199" s="309"/>
      <c r="AO199" s="309"/>
      <c r="AP199" s="309"/>
      <c r="AQ199" s="317"/>
      <c r="AR199" s="257"/>
      <c r="AS199" s="258"/>
      <c r="AU199" s="4">
        <f t="shared" si="12"/>
        <v>15</v>
      </c>
      <c r="AV199" s="4">
        <f t="shared" si="13"/>
        <v>2</v>
      </c>
    </row>
    <row r="200" spans="1:52" ht="12.75">
      <c r="A200" s="8"/>
      <c r="B200" s="246" t="s">
        <v>38</v>
      </c>
      <c r="C200" s="250"/>
      <c r="D200" s="250"/>
      <c r="E200" s="250"/>
      <c r="F200" s="302" t="s">
        <v>235</v>
      </c>
      <c r="G200" s="302"/>
      <c r="H200" s="302"/>
      <c r="I200" s="249" t="s">
        <v>25</v>
      </c>
      <c r="J200" s="9"/>
      <c r="K200" s="8"/>
      <c r="L200" s="283" t="s">
        <v>203</v>
      </c>
      <c r="M200" s="283"/>
      <c r="N200" s="283"/>
      <c r="O200" s="283"/>
      <c r="P200" s="302" t="s">
        <v>242</v>
      </c>
      <c r="Q200" s="302"/>
      <c r="R200" s="302"/>
      <c r="S200" s="325" t="s">
        <v>28</v>
      </c>
      <c r="T200" s="325"/>
      <c r="U200" s="283" t="s">
        <v>212</v>
      </c>
      <c r="V200" s="283"/>
      <c r="W200" s="283"/>
      <c r="X200" s="283"/>
      <c r="Y200" s="302" t="s">
        <v>241</v>
      </c>
      <c r="Z200" s="302"/>
      <c r="AA200" s="302"/>
      <c r="AB200" s="325" t="s">
        <v>25</v>
      </c>
      <c r="AC200" s="325"/>
      <c r="AD200" s="9"/>
      <c r="AE200" s="305"/>
      <c r="AF200" s="40"/>
      <c r="AG200" s="41"/>
      <c r="AH200" s="41"/>
      <c r="AI200" s="41"/>
      <c r="AJ200" s="41"/>
      <c r="AK200" s="41"/>
      <c r="AL200" s="41"/>
      <c r="AM200" s="41"/>
      <c r="AN200" s="41"/>
      <c r="AO200" s="41"/>
      <c r="AP200" s="42"/>
      <c r="AQ200" s="317"/>
      <c r="AR200" s="257"/>
      <c r="AS200" s="258"/>
      <c r="AU200" s="4">
        <f t="shared" si="12"/>
        <v>15</v>
      </c>
      <c r="AV200" s="4">
        <f t="shared" si="13"/>
        <v>4</v>
      </c>
    </row>
    <row r="201" spans="1:52">
      <c r="A201" s="8"/>
      <c r="J201" s="9"/>
      <c r="K201" s="8"/>
      <c r="L201" s="261" t="s">
        <v>218</v>
      </c>
      <c r="M201" s="261"/>
      <c r="N201" s="261"/>
      <c r="O201" s="261"/>
      <c r="P201" s="260" t="s">
        <v>240</v>
      </c>
      <c r="Q201" s="260"/>
      <c r="R201" s="260"/>
      <c r="S201" s="321" t="s">
        <v>220</v>
      </c>
      <c r="T201" s="321"/>
      <c r="U201" s="261" t="s">
        <v>213</v>
      </c>
      <c r="V201" s="261"/>
      <c r="W201" s="261"/>
      <c r="X201" s="261"/>
      <c r="Y201" s="260" t="s">
        <v>241</v>
      </c>
      <c r="Z201" s="260"/>
      <c r="AA201" s="260"/>
      <c r="AB201" s="321" t="s">
        <v>25</v>
      </c>
      <c r="AC201" s="321"/>
      <c r="AD201" s="9"/>
      <c r="AE201" s="305"/>
      <c r="AF201" s="43"/>
      <c r="AG201" s="44"/>
      <c r="AH201" s="44"/>
      <c r="AI201" s="44"/>
      <c r="AJ201" s="44"/>
      <c r="AK201" s="44"/>
      <c r="AL201" s="44"/>
      <c r="AM201" s="44"/>
      <c r="AN201" s="44"/>
      <c r="AO201" s="44"/>
      <c r="AP201" s="45"/>
      <c r="AQ201" s="317"/>
      <c r="AR201" s="257"/>
      <c r="AS201" s="258"/>
      <c r="AV201" s="4">
        <f t="shared" si="13"/>
        <v>2</v>
      </c>
    </row>
    <row r="202" spans="1:52">
      <c r="A202" s="8"/>
      <c r="B202" s="293" t="s">
        <v>39</v>
      </c>
      <c r="C202" s="293"/>
      <c r="D202" s="293"/>
      <c r="E202" s="293"/>
      <c r="F202" s="294">
        <v>9</v>
      </c>
      <c r="G202" s="295"/>
      <c r="H202" s="295"/>
      <c r="I202" s="296"/>
      <c r="J202" s="9"/>
      <c r="K202" s="8"/>
      <c r="L202" s="283" t="s">
        <v>204</v>
      </c>
      <c r="M202" s="283"/>
      <c r="N202" s="283"/>
      <c r="O202" s="283"/>
      <c r="P202" s="302" t="s">
        <v>238</v>
      </c>
      <c r="Q202" s="302"/>
      <c r="R202" s="302"/>
      <c r="S202" s="325" t="s">
        <v>221</v>
      </c>
      <c r="T202" s="325"/>
      <c r="U202" s="283" t="s">
        <v>214</v>
      </c>
      <c r="V202" s="283"/>
      <c r="W202" s="283"/>
      <c r="X202" s="283"/>
      <c r="Y202" s="302" t="s">
        <v>239</v>
      </c>
      <c r="Z202" s="302"/>
      <c r="AA202" s="302"/>
      <c r="AB202" s="325" t="s">
        <v>26</v>
      </c>
      <c r="AC202" s="325"/>
      <c r="AD202" s="9"/>
      <c r="AE202" s="305"/>
      <c r="AF202" s="303" t="s">
        <v>684</v>
      </c>
      <c r="AG202" s="303"/>
      <c r="AH202" s="303"/>
      <c r="AI202" s="303"/>
      <c r="AJ202" s="303"/>
      <c r="AK202" s="303"/>
      <c r="AL202" s="303"/>
      <c r="AM202" s="303"/>
      <c r="AN202" s="303"/>
      <c r="AO202" s="303"/>
      <c r="AP202" s="303"/>
      <c r="AQ202" s="317"/>
      <c r="AR202" s="257"/>
      <c r="AS202" s="258"/>
      <c r="AV202" s="4">
        <f t="shared" si="13"/>
        <v>0</v>
      </c>
    </row>
    <row r="203" spans="1:52" ht="12.75">
      <c r="A203" s="8"/>
      <c r="B203" s="292" t="s">
        <v>244</v>
      </c>
      <c r="C203" s="292"/>
      <c r="D203" s="292"/>
      <c r="E203" s="292"/>
      <c r="F203" s="292"/>
      <c r="G203" s="292"/>
      <c r="H203" s="292"/>
      <c r="I203" s="292"/>
      <c r="J203" s="9"/>
      <c r="K203" s="8"/>
      <c r="L203" s="261" t="s">
        <v>205</v>
      </c>
      <c r="M203" s="261"/>
      <c r="N203" s="261"/>
      <c r="O203" s="261"/>
      <c r="P203" s="260" t="s">
        <v>238</v>
      </c>
      <c r="Q203" s="260"/>
      <c r="R203" s="260"/>
      <c r="S203" s="321" t="s">
        <v>221</v>
      </c>
      <c r="T203" s="321"/>
      <c r="U203" s="261" t="s">
        <v>215</v>
      </c>
      <c r="V203" s="261"/>
      <c r="W203" s="261"/>
      <c r="X203" s="261"/>
      <c r="Y203" s="260" t="s">
        <v>239</v>
      </c>
      <c r="Z203" s="260"/>
      <c r="AA203" s="260"/>
      <c r="AB203" s="321" t="s">
        <v>26</v>
      </c>
      <c r="AC203" s="321"/>
      <c r="AD203" s="9"/>
      <c r="AE203" s="305"/>
      <c r="AF203" s="40"/>
      <c r="AG203" s="41"/>
      <c r="AH203" s="41"/>
      <c r="AI203" s="41"/>
      <c r="AJ203" s="41"/>
      <c r="AK203" s="41"/>
      <c r="AL203" s="41"/>
      <c r="AM203" s="41"/>
      <c r="AN203" s="41"/>
      <c r="AO203" s="41"/>
      <c r="AP203" s="42"/>
      <c r="AQ203" s="317"/>
      <c r="AR203" s="257"/>
      <c r="AS203" s="258"/>
      <c r="AV203" s="4">
        <f t="shared" si="13"/>
        <v>0</v>
      </c>
    </row>
    <row r="204" spans="1:52" ht="12.75" thickBot="1">
      <c r="A204" s="10"/>
      <c r="B204" s="11"/>
      <c r="C204" s="11"/>
      <c r="D204" s="11"/>
      <c r="E204" s="11"/>
      <c r="F204" s="11"/>
      <c r="G204" s="11"/>
      <c r="H204" s="11"/>
      <c r="I204" s="11"/>
      <c r="J204" s="12"/>
      <c r="K204" s="10"/>
      <c r="L204" s="300" t="s">
        <v>206</v>
      </c>
      <c r="M204" s="300"/>
      <c r="N204" s="300"/>
      <c r="O204" s="300"/>
      <c r="P204" s="323" t="s">
        <v>238</v>
      </c>
      <c r="Q204" s="323"/>
      <c r="R204" s="323"/>
      <c r="S204" s="324" t="s">
        <v>221</v>
      </c>
      <c r="T204" s="324"/>
      <c r="U204" s="300" t="s">
        <v>401</v>
      </c>
      <c r="V204" s="300"/>
      <c r="W204" s="300"/>
      <c r="X204" s="300"/>
      <c r="Y204" s="323" t="s">
        <v>242</v>
      </c>
      <c r="Z204" s="323"/>
      <c r="AA204" s="323"/>
      <c r="AB204" s="320" t="s">
        <v>28</v>
      </c>
      <c r="AC204" s="320"/>
      <c r="AD204" s="12"/>
      <c r="AE204" s="39"/>
      <c r="AF204" s="46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47"/>
      <c r="AQ204" s="38"/>
      <c r="AR204" s="257"/>
      <c r="AS204" s="258"/>
      <c r="AV204" s="4">
        <f t="shared" si="13"/>
        <v>0</v>
      </c>
    </row>
    <row r="205" spans="1:52">
      <c r="A205" s="271" t="s">
        <v>807</v>
      </c>
      <c r="B205" s="272"/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3"/>
      <c r="O205" s="8"/>
      <c r="AC205" s="271" t="s">
        <v>247</v>
      </c>
      <c r="AD205" s="272"/>
      <c r="AE205" s="272"/>
      <c r="AF205" s="272"/>
      <c r="AG205" s="272"/>
      <c r="AH205" s="272"/>
      <c r="AI205" s="272"/>
      <c r="AJ205" s="272"/>
      <c r="AK205" s="272"/>
      <c r="AL205" s="272"/>
      <c r="AM205" s="272"/>
      <c r="AN205" s="272"/>
      <c r="AO205" s="272"/>
      <c r="AP205" s="272"/>
      <c r="AQ205" s="273"/>
      <c r="AR205" s="257"/>
      <c r="AS205" s="258"/>
      <c r="AV205" s="4">
        <f t="shared" ref="AV205:AV213" si="14">VLOOKUP(Y195,$BA$1:$BD$6,4,FALSE)</f>
        <v>0</v>
      </c>
    </row>
    <row r="206" spans="1:52">
      <c r="A206" s="265" t="s">
        <v>814</v>
      </c>
      <c r="B206" s="266"/>
      <c r="C206" s="266"/>
      <c r="D206" s="266"/>
      <c r="E206" s="266"/>
      <c r="F206" s="266"/>
      <c r="G206" s="266"/>
      <c r="H206" s="248"/>
      <c r="I206" s="248"/>
      <c r="J206" s="248"/>
      <c r="K206" s="248"/>
      <c r="L206" s="248"/>
      <c r="M206" s="248"/>
      <c r="N206" s="248"/>
      <c r="O206" s="8"/>
      <c r="AC206" s="243" t="s">
        <v>226</v>
      </c>
      <c r="AD206" s="242"/>
      <c r="AQ206" s="9"/>
      <c r="AR206" s="257"/>
      <c r="AS206" s="258"/>
      <c r="AV206" s="4">
        <f t="shared" si="14"/>
        <v>0</v>
      </c>
    </row>
    <row r="207" spans="1:52">
      <c r="A207" s="267" t="s">
        <v>815</v>
      </c>
      <c r="B207" s="268"/>
      <c r="C207" s="268"/>
      <c r="D207" s="268"/>
      <c r="E207" s="268"/>
      <c r="F207" s="268"/>
      <c r="G207" s="268"/>
      <c r="H207" s="259">
        <v>100869</v>
      </c>
      <c r="I207" s="259"/>
      <c r="J207" s="259"/>
      <c r="K207" s="259"/>
      <c r="L207" s="244"/>
      <c r="M207" s="244"/>
      <c r="N207" s="134"/>
      <c r="O207" s="8"/>
      <c r="AC207" s="8"/>
      <c r="AD207" s="71" t="s">
        <v>308</v>
      </c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2"/>
      <c r="AR207" s="257"/>
      <c r="AS207" s="258"/>
      <c r="AV207" s="4">
        <f t="shared" si="14"/>
        <v>0</v>
      </c>
    </row>
    <row r="208" spans="1:52">
      <c r="A208" s="269" t="s">
        <v>829</v>
      </c>
      <c r="B208" s="270"/>
      <c r="C208" s="270"/>
      <c r="D208" s="270"/>
      <c r="E208" s="270"/>
      <c r="F208" s="270"/>
      <c r="G208" s="270"/>
      <c r="H208" s="259">
        <v>103032</v>
      </c>
      <c r="I208" s="259"/>
      <c r="J208" s="259"/>
      <c r="K208" s="259"/>
      <c r="L208" s="298" t="str">
        <f>CONCATENATE("[",ROUND(AW196/30,1),"]")</f>
        <v>[2.9]</v>
      </c>
      <c r="M208" s="298"/>
      <c r="N208" s="299"/>
      <c r="O208" s="8"/>
      <c r="AC208" s="8"/>
      <c r="AD208" s="71" t="s">
        <v>298</v>
      </c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2"/>
      <c r="AR208" s="257"/>
      <c r="AS208" s="258"/>
      <c r="AV208" s="4">
        <f t="shared" si="14"/>
        <v>2</v>
      </c>
    </row>
    <row r="209" spans="1:48">
      <c r="A209" s="269" t="s">
        <v>808</v>
      </c>
      <c r="B209" s="270"/>
      <c r="C209" s="270"/>
      <c r="D209" s="270"/>
      <c r="E209" s="270"/>
      <c r="F209" s="270"/>
      <c r="G209" s="270"/>
      <c r="H209" s="279">
        <f>AW197/2160</f>
        <v>0.57870370370370372</v>
      </c>
      <c r="I209" s="279"/>
      <c r="J209" s="279"/>
      <c r="K209" s="279"/>
      <c r="L209" s="279"/>
      <c r="M209" s="279"/>
      <c r="N209" s="280"/>
      <c r="O209" s="8"/>
      <c r="AC209" s="8"/>
      <c r="AD209" s="71" t="s">
        <v>299</v>
      </c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2"/>
      <c r="AR209" s="257"/>
      <c r="AS209" s="258"/>
      <c r="AV209" s="4">
        <f t="shared" si="14"/>
        <v>1</v>
      </c>
    </row>
    <row r="210" spans="1:48">
      <c r="A210" s="267" t="s">
        <v>810</v>
      </c>
      <c r="B210" s="268"/>
      <c r="C210" s="268"/>
      <c r="D210" s="268"/>
      <c r="E210" s="268"/>
      <c r="F210" s="268"/>
      <c r="G210" s="268"/>
      <c r="H210" s="248" t="s">
        <v>844</v>
      </c>
      <c r="I210" s="248"/>
      <c r="J210" s="248"/>
      <c r="K210" s="248"/>
      <c r="L210" s="248"/>
      <c r="N210" s="248"/>
      <c r="O210" s="8"/>
      <c r="AC210" s="8"/>
      <c r="AD210" s="71" t="s">
        <v>1089</v>
      </c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2"/>
      <c r="AR210" s="257"/>
      <c r="AS210" s="258"/>
      <c r="AV210" s="4">
        <f t="shared" si="14"/>
        <v>3</v>
      </c>
    </row>
    <row r="211" spans="1:48">
      <c r="A211" s="274" t="s">
        <v>816</v>
      </c>
      <c r="B211" s="261"/>
      <c r="C211" s="261"/>
      <c r="D211" s="261"/>
      <c r="E211" s="261"/>
      <c r="F211" s="261"/>
      <c r="G211" s="261"/>
      <c r="H211" s="248"/>
      <c r="I211" s="248"/>
      <c r="J211" s="248"/>
      <c r="K211" s="248"/>
      <c r="L211" s="248"/>
      <c r="N211" s="248"/>
      <c r="O211" s="8"/>
      <c r="AC211" s="8"/>
      <c r="AD211" s="71" t="s">
        <v>300</v>
      </c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2"/>
      <c r="AR211" s="257"/>
      <c r="AS211" s="258"/>
      <c r="AV211" s="4">
        <f t="shared" si="14"/>
        <v>3</v>
      </c>
    </row>
    <row r="212" spans="1:48">
      <c r="A212" s="267" t="s">
        <v>811</v>
      </c>
      <c r="B212" s="268"/>
      <c r="C212" s="268"/>
      <c r="D212" s="268"/>
      <c r="E212" s="268"/>
      <c r="F212" s="268"/>
      <c r="G212" s="268"/>
      <c r="H212" s="248" t="s">
        <v>902</v>
      </c>
      <c r="I212" s="248"/>
      <c r="J212" s="248"/>
      <c r="K212" s="248"/>
      <c r="L212" s="248"/>
      <c r="N212" s="248"/>
      <c r="O212" s="8"/>
      <c r="AC212" s="8"/>
      <c r="AD212" s="71" t="s">
        <v>630</v>
      </c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2"/>
      <c r="AR212" s="257"/>
      <c r="AS212" s="258"/>
      <c r="AV212" s="4">
        <f t="shared" si="14"/>
        <v>1</v>
      </c>
    </row>
    <row r="213" spans="1:48">
      <c r="A213" s="269" t="s">
        <v>817</v>
      </c>
      <c r="B213" s="270"/>
      <c r="C213" s="270"/>
      <c r="D213" s="270"/>
      <c r="E213" s="270"/>
      <c r="F213" s="270"/>
      <c r="G213" s="270"/>
      <c r="H213" s="248">
        <v>0</v>
      </c>
      <c r="I213" s="248"/>
      <c r="J213" s="248"/>
      <c r="K213" s="248"/>
      <c r="L213" s="248"/>
      <c r="N213" s="248"/>
      <c r="O213" s="8"/>
      <c r="AC213" s="8"/>
      <c r="AD213" s="71" t="s">
        <v>301</v>
      </c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2"/>
      <c r="AR213" s="257"/>
      <c r="AS213" s="258"/>
      <c r="AV213" s="4">
        <f t="shared" si="14"/>
        <v>1</v>
      </c>
    </row>
    <row r="214" spans="1:48">
      <c r="A214" s="265" t="s">
        <v>818</v>
      </c>
      <c r="B214" s="266"/>
      <c r="C214" s="266"/>
      <c r="D214" s="266"/>
      <c r="E214" s="266"/>
      <c r="F214" s="266"/>
      <c r="G214" s="266"/>
      <c r="H214" s="248"/>
      <c r="I214" s="248"/>
      <c r="J214" s="248"/>
      <c r="K214" s="248"/>
      <c r="L214" s="248"/>
      <c r="N214" s="248"/>
      <c r="O214" s="8"/>
      <c r="AC214" s="8"/>
      <c r="AD214" s="71" t="s">
        <v>302</v>
      </c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2"/>
      <c r="AR214" s="257"/>
      <c r="AS214" s="258"/>
      <c r="AV214" s="4">
        <f>IF(ISERROR(VLOOKUP(Y204,$BA$1:$BD$6,4,FALSE)),0,VLOOKUP(Y204,$BA$1:$BD$6,4,FALSE))</f>
        <v>4</v>
      </c>
    </row>
    <row r="215" spans="1:48">
      <c r="A215" s="267" t="s">
        <v>809</v>
      </c>
      <c r="B215" s="268"/>
      <c r="C215" s="268"/>
      <c r="D215" s="268"/>
      <c r="E215" s="268"/>
      <c r="F215" s="268"/>
      <c r="G215" s="268"/>
      <c r="H215" s="248" t="s">
        <v>1093</v>
      </c>
      <c r="I215" s="248"/>
      <c r="J215" s="248"/>
      <c r="K215" s="248"/>
      <c r="L215" s="248"/>
      <c r="N215" s="248"/>
      <c r="O215" s="8"/>
      <c r="AC215" s="8"/>
      <c r="AD215" s="71" t="s">
        <v>303</v>
      </c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2"/>
      <c r="AR215" s="257"/>
      <c r="AS215" s="258"/>
      <c r="AV215" s="4">
        <f>VLOOKUP(AL195,$BA$8:$BD$11,4,FALSE)</f>
        <v>2</v>
      </c>
    </row>
    <row r="216" spans="1:48">
      <c r="A216" s="269" t="s">
        <v>819</v>
      </c>
      <c r="B216" s="270"/>
      <c r="C216" s="270"/>
      <c r="D216" s="270"/>
      <c r="E216" s="270"/>
      <c r="F216" s="270"/>
      <c r="G216" s="270"/>
      <c r="H216" s="248" t="s">
        <v>854</v>
      </c>
      <c r="I216" s="248"/>
      <c r="J216" s="248"/>
      <c r="K216" s="248"/>
      <c r="L216" s="248"/>
      <c r="N216" s="248"/>
      <c r="O216" s="8"/>
      <c r="AC216" s="8"/>
      <c r="AD216" s="71" t="s">
        <v>428</v>
      </c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2"/>
      <c r="AR216" s="257"/>
      <c r="AS216" s="258"/>
    </row>
    <row r="217" spans="1:48">
      <c r="A217" s="269" t="s">
        <v>812</v>
      </c>
      <c r="B217" s="270"/>
      <c r="C217" s="270"/>
      <c r="D217" s="270"/>
      <c r="E217" s="270"/>
      <c r="F217" s="270"/>
      <c r="G217" s="270"/>
      <c r="H217" s="245" t="s">
        <v>724</v>
      </c>
      <c r="I217" s="248" t="s">
        <v>821</v>
      </c>
      <c r="K217" s="245" t="s">
        <v>822</v>
      </c>
      <c r="L217" s="248" t="s">
        <v>823</v>
      </c>
      <c r="N217" s="248"/>
      <c r="O217" s="8"/>
      <c r="AC217" s="8"/>
      <c r="AD217" s="71" t="s">
        <v>304</v>
      </c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2"/>
      <c r="AR217" s="257"/>
      <c r="AS217" s="258"/>
    </row>
    <row r="218" spans="1:48">
      <c r="A218" s="269" t="s">
        <v>813</v>
      </c>
      <c r="B218" s="270"/>
      <c r="C218" s="270"/>
      <c r="D218" s="270"/>
      <c r="E218" s="270"/>
      <c r="F218" s="270"/>
      <c r="G218" s="270"/>
      <c r="H218" s="245" t="s">
        <v>822</v>
      </c>
      <c r="I218" s="248" t="s">
        <v>821</v>
      </c>
      <c r="K218" s="245" t="s">
        <v>724</v>
      </c>
      <c r="L218" s="248" t="s">
        <v>823</v>
      </c>
      <c r="O218" s="8"/>
      <c r="AC218" s="8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2"/>
      <c r="AR218" s="257"/>
      <c r="AS218" s="258"/>
    </row>
    <row r="219" spans="1:48">
      <c r="A219" s="267" t="s">
        <v>820</v>
      </c>
      <c r="B219" s="268"/>
      <c r="C219" s="268"/>
      <c r="D219" s="268"/>
      <c r="E219" s="268"/>
      <c r="F219" s="268"/>
      <c r="G219" s="268"/>
      <c r="H219" s="245" t="s">
        <v>822</v>
      </c>
      <c r="I219" s="248" t="s">
        <v>821</v>
      </c>
      <c r="K219" s="245" t="s">
        <v>724</v>
      </c>
      <c r="L219" s="248" t="s">
        <v>823</v>
      </c>
      <c r="O219" s="8"/>
      <c r="AC219" s="243" t="s">
        <v>227</v>
      </c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2"/>
      <c r="AR219" s="257"/>
      <c r="AS219" s="258"/>
    </row>
    <row r="220" spans="1:48">
      <c r="A220" s="271" t="s">
        <v>824</v>
      </c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3"/>
      <c r="O220" s="8"/>
      <c r="AC220" s="8"/>
      <c r="AD220" s="311" t="s">
        <v>31</v>
      </c>
      <c r="AE220" s="311"/>
      <c r="AF220" s="311"/>
      <c r="AG220" s="311"/>
      <c r="AH220" s="313" t="s">
        <v>77</v>
      </c>
      <c r="AI220" s="313"/>
      <c r="AJ220" s="313"/>
      <c r="AK220" s="313"/>
      <c r="AL220" s="311" t="s">
        <v>216</v>
      </c>
      <c r="AM220" s="311"/>
      <c r="AN220" s="311"/>
      <c r="AO220" s="313" t="s">
        <v>58</v>
      </c>
      <c r="AP220" s="313"/>
      <c r="AQ220" s="314"/>
      <c r="AR220" s="257"/>
      <c r="AS220" s="258"/>
    </row>
    <row r="221" spans="1:48">
      <c r="A221" s="69" t="s">
        <v>1090</v>
      </c>
      <c r="N221" s="9"/>
      <c r="O221" s="8"/>
      <c r="AC221" s="8"/>
      <c r="AD221" s="310" t="s">
        <v>219</v>
      </c>
      <c r="AE221" s="310"/>
      <c r="AF221" s="310"/>
      <c r="AG221" s="310"/>
      <c r="AH221" s="307" t="s">
        <v>249</v>
      </c>
      <c r="AI221" s="307"/>
      <c r="AJ221" s="307"/>
      <c r="AK221" s="307"/>
      <c r="AL221" s="310" t="s">
        <v>50</v>
      </c>
      <c r="AM221" s="310"/>
      <c r="AN221" s="310"/>
      <c r="AO221" s="307" t="s">
        <v>51</v>
      </c>
      <c r="AP221" s="307"/>
      <c r="AQ221" s="318"/>
      <c r="AR221" s="257"/>
      <c r="AS221" s="258"/>
    </row>
    <row r="222" spans="1:48">
      <c r="A222" s="184" t="s">
        <v>1091</v>
      </c>
      <c r="B222" s="138"/>
      <c r="C222" s="138"/>
      <c r="D222" s="138"/>
      <c r="E222" s="138"/>
      <c r="F222" s="138"/>
      <c r="G222" s="138"/>
      <c r="H222" s="248"/>
      <c r="I222" s="248"/>
      <c r="J222" s="248"/>
      <c r="K222" s="248"/>
      <c r="L222" s="248"/>
      <c r="M222" s="248"/>
      <c r="N222" s="251"/>
      <c r="O222" s="8"/>
      <c r="AC222" s="8"/>
      <c r="AD222" s="311" t="s">
        <v>33</v>
      </c>
      <c r="AE222" s="311"/>
      <c r="AF222" s="311"/>
      <c r="AG222" s="311"/>
      <c r="AH222" s="312" t="s">
        <v>55</v>
      </c>
      <c r="AI222" s="312"/>
      <c r="AJ222" s="312"/>
      <c r="AK222" s="312"/>
      <c r="AL222" s="311" t="s">
        <v>22</v>
      </c>
      <c r="AM222" s="311"/>
      <c r="AN222" s="311"/>
      <c r="AO222" s="313" t="s">
        <v>135</v>
      </c>
      <c r="AP222" s="313"/>
      <c r="AQ222" s="314"/>
      <c r="AR222" s="257"/>
      <c r="AS222" s="258"/>
    </row>
    <row r="223" spans="1:48">
      <c r="A223" s="69" t="s">
        <v>1092</v>
      </c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51"/>
      <c r="O223" s="8"/>
      <c r="AC223" s="8"/>
      <c r="AD223" s="310" t="s">
        <v>48</v>
      </c>
      <c r="AE223" s="310"/>
      <c r="AF223" s="310"/>
      <c r="AG223" s="310"/>
      <c r="AH223" s="307" t="s">
        <v>80</v>
      </c>
      <c r="AI223" s="307"/>
      <c r="AJ223" s="307"/>
      <c r="AK223" s="307"/>
      <c r="AL223" s="310" t="s">
        <v>49</v>
      </c>
      <c r="AM223" s="310"/>
      <c r="AN223" s="310"/>
      <c r="AO223" s="307" t="s">
        <v>75</v>
      </c>
      <c r="AP223" s="307"/>
      <c r="AQ223" s="318"/>
      <c r="AR223" s="257"/>
      <c r="AS223" s="258"/>
    </row>
    <row r="224" spans="1:48">
      <c r="A224" s="184" t="s">
        <v>1100</v>
      </c>
      <c r="B224" s="138"/>
      <c r="C224" s="138"/>
      <c r="D224" s="138"/>
      <c r="E224" s="138"/>
      <c r="F224" s="138"/>
      <c r="G224" s="138"/>
      <c r="H224" s="248"/>
      <c r="I224" s="248"/>
      <c r="J224" s="248"/>
      <c r="K224" s="248"/>
      <c r="L224" s="248"/>
      <c r="M224" s="248"/>
      <c r="N224" s="251"/>
      <c r="O224" s="8"/>
      <c r="AC224" s="243" t="s">
        <v>228</v>
      </c>
      <c r="AD224" s="200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2"/>
      <c r="AR224" s="257"/>
      <c r="AS224" s="258"/>
    </row>
    <row r="225" spans="1:45">
      <c r="A225" s="184" t="s">
        <v>845</v>
      </c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8"/>
      <c r="AC225" s="8"/>
      <c r="AD225" s="71" t="s">
        <v>155</v>
      </c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2"/>
      <c r="AR225" s="257"/>
      <c r="AS225" s="258"/>
    </row>
    <row r="226" spans="1:45" ht="12.75" thickBot="1">
      <c r="A226" s="271" t="s">
        <v>740</v>
      </c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3"/>
      <c r="O226" s="8"/>
      <c r="AC226" s="10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5"/>
      <c r="AR226" s="257"/>
      <c r="AS226" s="258"/>
    </row>
    <row r="227" spans="1:45">
      <c r="A227" s="275" t="s">
        <v>261</v>
      </c>
      <c r="B227" s="276"/>
      <c r="C227" s="4" t="s">
        <v>717</v>
      </c>
      <c r="N227" s="9"/>
      <c r="O227" s="8"/>
      <c r="AC227" s="262" t="s">
        <v>254</v>
      </c>
      <c r="AD227" s="263"/>
      <c r="AE227" s="263"/>
      <c r="AF227" s="263"/>
      <c r="AG227" s="263"/>
      <c r="AH227" s="263"/>
      <c r="AI227" s="263"/>
      <c r="AJ227" s="263"/>
      <c r="AK227" s="263"/>
      <c r="AL227" s="263"/>
      <c r="AM227" s="263"/>
      <c r="AN227" s="263"/>
      <c r="AO227" s="263"/>
      <c r="AP227" s="263"/>
      <c r="AQ227" s="264"/>
      <c r="AR227" s="257"/>
      <c r="AS227" s="258"/>
    </row>
    <row r="228" spans="1:45" ht="12.75" thickBot="1">
      <c r="A228" s="275" t="s">
        <v>260</v>
      </c>
      <c r="B228" s="276"/>
      <c r="C228" s="4" t="s">
        <v>621</v>
      </c>
      <c r="N228" s="9"/>
      <c r="O228" s="8"/>
      <c r="AC228" s="69"/>
      <c r="AD228" s="201"/>
      <c r="AE228" s="71"/>
      <c r="AF228" s="71"/>
      <c r="AG228" s="71"/>
      <c r="AH228" s="71"/>
      <c r="AI228" s="76"/>
      <c r="AJ228" s="71"/>
      <c r="AK228" s="71"/>
      <c r="AL228" s="71"/>
      <c r="AM228" s="71"/>
      <c r="AN228" s="71"/>
      <c r="AO228" s="71"/>
      <c r="AP228" s="71"/>
      <c r="AQ228" s="72"/>
      <c r="AR228" s="257"/>
      <c r="AS228" s="258"/>
    </row>
    <row r="229" spans="1:45">
      <c r="A229" s="275" t="s">
        <v>260</v>
      </c>
      <c r="B229" s="276"/>
      <c r="C229" s="4" t="s">
        <v>622</v>
      </c>
      <c r="N229" s="9"/>
      <c r="O229" s="262" t="s">
        <v>67</v>
      </c>
      <c r="P229" s="263"/>
      <c r="Q229" s="263"/>
      <c r="R229" s="263"/>
      <c r="S229" s="263"/>
      <c r="T229" s="263"/>
      <c r="U229" s="263"/>
      <c r="V229" s="264"/>
      <c r="W229" s="23"/>
      <c r="X229" s="24" t="s">
        <v>245</v>
      </c>
      <c r="Y229" s="24"/>
      <c r="Z229" s="24"/>
      <c r="AA229" s="24"/>
      <c r="AB229" s="25"/>
      <c r="AC229" s="69"/>
      <c r="AD229" s="201"/>
      <c r="AE229" s="71"/>
      <c r="AF229" s="71"/>
      <c r="AG229" s="71"/>
      <c r="AH229" s="71"/>
      <c r="AI229" s="76"/>
      <c r="AJ229" s="71"/>
      <c r="AK229" s="71"/>
      <c r="AL229" s="71"/>
      <c r="AM229" s="71"/>
      <c r="AN229" s="71"/>
      <c r="AO229" s="71"/>
      <c r="AP229" s="71"/>
      <c r="AQ229" s="72"/>
      <c r="AR229" s="257"/>
      <c r="AS229" s="258"/>
    </row>
    <row r="230" spans="1:45">
      <c r="A230" s="275" t="s">
        <v>261</v>
      </c>
      <c r="B230" s="276"/>
      <c r="C230" s="4" t="s">
        <v>780</v>
      </c>
      <c r="N230" s="9"/>
      <c r="O230" s="8"/>
      <c r="R230" s="297" t="s">
        <v>46</v>
      </c>
      <c r="S230" s="297"/>
      <c r="T230" s="297" t="s">
        <v>47</v>
      </c>
      <c r="U230" s="297"/>
      <c r="V230" s="9"/>
      <c r="W230" s="8"/>
      <c r="X230" s="288" t="s">
        <v>220</v>
      </c>
      <c r="Y230" s="288"/>
      <c r="Z230" s="301">
        <v>0.1</v>
      </c>
      <c r="AA230" s="301"/>
      <c r="AB230" s="9"/>
      <c r="AC230" s="69"/>
      <c r="AD230" s="201"/>
      <c r="AE230" s="71"/>
      <c r="AF230" s="71"/>
      <c r="AG230" s="71"/>
      <c r="AH230" s="71"/>
      <c r="AI230" s="76"/>
      <c r="AJ230" s="71"/>
      <c r="AK230" s="71"/>
      <c r="AL230" s="71"/>
      <c r="AM230" s="71"/>
      <c r="AN230" s="71"/>
      <c r="AO230" s="71"/>
      <c r="AP230" s="71"/>
      <c r="AQ230" s="72"/>
      <c r="AR230" s="257"/>
      <c r="AS230" s="258"/>
    </row>
    <row r="231" spans="1:45">
      <c r="A231" s="275" t="s">
        <v>261</v>
      </c>
      <c r="B231" s="276"/>
      <c r="C231" s="4" t="s">
        <v>715</v>
      </c>
      <c r="N231" s="9"/>
      <c r="O231" s="8"/>
      <c r="P231" s="242" t="s">
        <v>42</v>
      </c>
      <c r="Q231" s="242"/>
      <c r="R231" s="288">
        <v>4</v>
      </c>
      <c r="S231" s="288"/>
      <c r="T231" s="288">
        <v>4</v>
      </c>
      <c r="U231" s="288"/>
      <c r="V231" s="9"/>
      <c r="W231" s="8"/>
      <c r="X231" s="289" t="s">
        <v>25</v>
      </c>
      <c r="Y231" s="289"/>
      <c r="Z231" s="290">
        <v>0.28000000000000003</v>
      </c>
      <c r="AA231" s="290"/>
      <c r="AB231" s="9"/>
      <c r="AC231" s="69"/>
      <c r="AD231" s="201"/>
      <c r="AE231" s="71"/>
      <c r="AF231" s="71"/>
      <c r="AG231" s="71"/>
      <c r="AH231" s="71"/>
      <c r="AI231" s="76"/>
      <c r="AJ231" s="71"/>
      <c r="AK231" s="71"/>
      <c r="AL231" s="71"/>
      <c r="AM231" s="71"/>
      <c r="AN231" s="71"/>
      <c r="AO231" s="71"/>
      <c r="AP231" s="71"/>
      <c r="AQ231" s="72"/>
      <c r="AR231" s="257"/>
      <c r="AS231" s="258"/>
    </row>
    <row r="232" spans="1:45">
      <c r="A232" s="275" t="s">
        <v>261</v>
      </c>
      <c r="B232" s="276"/>
      <c r="C232" s="4" t="s">
        <v>72</v>
      </c>
      <c r="N232" s="9"/>
      <c r="O232" s="8"/>
      <c r="P232" s="246" t="s">
        <v>184</v>
      </c>
      <c r="Q232" s="246"/>
      <c r="R232" s="289">
        <v>1</v>
      </c>
      <c r="S232" s="289"/>
      <c r="T232" s="289">
        <v>3</v>
      </c>
      <c r="U232" s="289"/>
      <c r="V232" s="9"/>
      <c r="W232" s="8"/>
      <c r="X232" s="288" t="s">
        <v>28</v>
      </c>
      <c r="Y232" s="288"/>
      <c r="Z232" s="301">
        <v>0.496</v>
      </c>
      <c r="AA232" s="301"/>
      <c r="AB232" s="9"/>
      <c r="AC232" s="69"/>
      <c r="AD232" s="201"/>
      <c r="AE232" s="71"/>
      <c r="AF232" s="71"/>
      <c r="AG232" s="71"/>
      <c r="AH232" s="71"/>
      <c r="AI232" s="76"/>
      <c r="AJ232" s="71"/>
      <c r="AK232" s="71"/>
      <c r="AL232" s="71"/>
      <c r="AM232" s="71"/>
      <c r="AN232" s="71"/>
      <c r="AO232" s="71"/>
      <c r="AP232" s="71"/>
      <c r="AQ232" s="72"/>
      <c r="AR232" s="257"/>
      <c r="AS232" s="258"/>
    </row>
    <row r="233" spans="1:45">
      <c r="A233" s="275" t="s">
        <v>260</v>
      </c>
      <c r="B233" s="276"/>
      <c r="C233" s="248" t="s">
        <v>728</v>
      </c>
      <c r="N233" s="9"/>
      <c r="O233" s="8"/>
      <c r="P233" s="242" t="s">
        <v>43</v>
      </c>
      <c r="Q233" s="242"/>
      <c r="R233" s="288">
        <v>4</v>
      </c>
      <c r="S233" s="288"/>
      <c r="T233" s="288">
        <v>4</v>
      </c>
      <c r="U233" s="288"/>
      <c r="V233" s="9"/>
      <c r="W233" s="8"/>
      <c r="X233" s="289" t="s">
        <v>122</v>
      </c>
      <c r="Y233" s="289"/>
      <c r="Z233" s="290">
        <v>0.69699999999999995</v>
      </c>
      <c r="AA233" s="290"/>
      <c r="AB233" s="9"/>
      <c r="AC233" s="69"/>
      <c r="AD233" s="20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2"/>
      <c r="AR233" s="257"/>
      <c r="AS233" s="258"/>
    </row>
    <row r="234" spans="1:45">
      <c r="A234" s="275"/>
      <c r="B234" s="276"/>
      <c r="C234" s="4" t="s">
        <v>69</v>
      </c>
      <c r="N234" s="9"/>
      <c r="O234" s="8"/>
      <c r="P234" s="246" t="s">
        <v>40</v>
      </c>
      <c r="Q234" s="246"/>
      <c r="R234" s="289">
        <v>3</v>
      </c>
      <c r="S234" s="289"/>
      <c r="T234" s="289">
        <v>4</v>
      </c>
      <c r="U234" s="289"/>
      <c r="V234" s="9"/>
      <c r="W234" s="8"/>
      <c r="X234" s="288" t="s">
        <v>123</v>
      </c>
      <c r="Y234" s="288"/>
      <c r="Z234" s="301">
        <v>0.84799999999999998</v>
      </c>
      <c r="AA234" s="301"/>
      <c r="AB234" s="9"/>
      <c r="AC234" s="69"/>
      <c r="AD234" s="201"/>
      <c r="AE234" s="71"/>
      <c r="AF234" s="71"/>
      <c r="AG234" s="71"/>
      <c r="AH234" s="71"/>
      <c r="AI234" s="76"/>
      <c r="AJ234" s="71"/>
      <c r="AK234" s="71"/>
      <c r="AL234" s="71"/>
      <c r="AM234" s="71"/>
      <c r="AN234" s="71"/>
      <c r="AO234" s="71"/>
      <c r="AP234" s="71"/>
      <c r="AQ234" s="72"/>
      <c r="AR234" s="257"/>
      <c r="AS234" s="258"/>
    </row>
    <row r="235" spans="1:45">
      <c r="A235" s="275" t="s">
        <v>260</v>
      </c>
      <c r="B235" s="276"/>
      <c r="C235" s="4" t="s">
        <v>716</v>
      </c>
      <c r="N235" s="9"/>
      <c r="O235" s="8"/>
      <c r="P235" s="242" t="s">
        <v>41</v>
      </c>
      <c r="Q235" s="242"/>
      <c r="R235" s="288">
        <v>3</v>
      </c>
      <c r="S235" s="288"/>
      <c r="T235" s="288">
        <v>4</v>
      </c>
      <c r="U235" s="288"/>
      <c r="V235" s="9"/>
      <c r="W235" s="8"/>
      <c r="X235" s="289" t="s">
        <v>230</v>
      </c>
      <c r="Y235" s="289"/>
      <c r="Z235" s="290">
        <v>0.93899999999999995</v>
      </c>
      <c r="AA235" s="290"/>
      <c r="AB235" s="9"/>
      <c r="AC235" s="69"/>
      <c r="AD235" s="201"/>
      <c r="AE235" s="71"/>
      <c r="AF235" s="71"/>
      <c r="AG235" s="71"/>
      <c r="AH235" s="71"/>
      <c r="AI235" s="76"/>
      <c r="AJ235" s="71"/>
      <c r="AK235" s="71"/>
      <c r="AL235" s="71"/>
      <c r="AM235" s="71"/>
      <c r="AN235" s="71"/>
      <c r="AO235" s="71"/>
      <c r="AP235" s="71"/>
      <c r="AQ235" s="72"/>
      <c r="AR235" s="257"/>
      <c r="AS235" s="258"/>
    </row>
    <row r="236" spans="1:45">
      <c r="A236" s="275"/>
      <c r="B236" s="276"/>
      <c r="C236" s="4" t="s">
        <v>71</v>
      </c>
      <c r="N236" s="9"/>
      <c r="O236" s="8"/>
      <c r="P236" s="246" t="s">
        <v>44</v>
      </c>
      <c r="Q236" s="246"/>
      <c r="R236" s="289">
        <v>3</v>
      </c>
      <c r="S236" s="289"/>
      <c r="T236" s="289">
        <v>4</v>
      </c>
      <c r="U236" s="289"/>
      <c r="V236" s="9"/>
      <c r="W236" s="8"/>
      <c r="X236" s="288" t="s">
        <v>231</v>
      </c>
      <c r="Y236" s="288"/>
      <c r="Z236" s="301">
        <v>0.98199999999999998</v>
      </c>
      <c r="AA236" s="301"/>
      <c r="AB236" s="9"/>
      <c r="AC236" s="69"/>
      <c r="AD236" s="20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2"/>
      <c r="AR236" s="257"/>
      <c r="AS236" s="258"/>
    </row>
    <row r="237" spans="1:45">
      <c r="A237" s="275" t="s">
        <v>261</v>
      </c>
      <c r="B237" s="276"/>
      <c r="C237" s="4" t="s">
        <v>70</v>
      </c>
      <c r="N237" s="9"/>
      <c r="O237" s="8"/>
      <c r="P237" s="242" t="s">
        <v>45</v>
      </c>
      <c r="Q237" s="242"/>
      <c r="R237" s="288">
        <v>3</v>
      </c>
      <c r="S237" s="288"/>
      <c r="T237" s="288">
        <v>4</v>
      </c>
      <c r="U237" s="288"/>
      <c r="V237" s="9"/>
      <c r="W237" s="8"/>
      <c r="X237" s="289" t="s">
        <v>232</v>
      </c>
      <c r="Y237" s="289"/>
      <c r="Z237" s="290">
        <v>0.996</v>
      </c>
      <c r="AA237" s="290"/>
      <c r="AB237" s="9"/>
      <c r="AC237" s="69"/>
      <c r="AD237" s="201"/>
      <c r="AE237" s="71"/>
      <c r="AF237" s="71"/>
      <c r="AG237" s="71"/>
      <c r="AH237" s="71"/>
      <c r="AI237" s="76"/>
      <c r="AJ237" s="71"/>
      <c r="AK237" s="71"/>
      <c r="AL237" s="71"/>
      <c r="AM237" s="71"/>
      <c r="AN237" s="71"/>
      <c r="AO237" s="71"/>
      <c r="AP237" s="71"/>
      <c r="AQ237" s="72"/>
      <c r="AR237" s="257"/>
      <c r="AS237" s="258"/>
    </row>
    <row r="238" spans="1:45" ht="12.75" thickBot="1">
      <c r="A238" s="275" t="s">
        <v>262</v>
      </c>
      <c r="B238" s="276"/>
      <c r="C238" s="248" t="s">
        <v>783</v>
      </c>
      <c r="N238" s="9"/>
      <c r="O238" s="10"/>
      <c r="P238" s="11"/>
      <c r="Q238" s="11"/>
      <c r="R238" s="11"/>
      <c r="S238" s="11"/>
      <c r="T238" s="11"/>
      <c r="U238" s="11"/>
      <c r="V238" s="12"/>
      <c r="W238" s="10"/>
      <c r="X238" s="322" t="s">
        <v>233</v>
      </c>
      <c r="Y238" s="322"/>
      <c r="Z238" s="306">
        <v>0.999</v>
      </c>
      <c r="AA238" s="306"/>
      <c r="AB238" s="12"/>
      <c r="AC238" s="69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2"/>
      <c r="AR238" s="257"/>
      <c r="AS238" s="258"/>
    </row>
    <row r="239" spans="1:45">
      <c r="A239" s="275" t="s">
        <v>261</v>
      </c>
      <c r="B239" s="276"/>
      <c r="C239" s="248" t="s">
        <v>714</v>
      </c>
      <c r="N239" s="9"/>
      <c r="O239" s="285" t="s">
        <v>255</v>
      </c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7"/>
      <c r="AC239" s="69"/>
      <c r="AD239" s="20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2"/>
      <c r="AR239" s="257"/>
      <c r="AS239" s="258"/>
    </row>
    <row r="240" spans="1:45" ht="12.75" thickBo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0"/>
      <c r="P240" s="291" t="s">
        <v>256</v>
      </c>
      <c r="Q240" s="291"/>
      <c r="R240" s="291"/>
      <c r="S240" s="11"/>
      <c r="T240" s="11"/>
      <c r="U240" s="11"/>
      <c r="V240" s="291" t="s">
        <v>257</v>
      </c>
      <c r="W240" s="291"/>
      <c r="X240" s="291"/>
      <c r="Y240" s="11"/>
      <c r="Z240" s="11"/>
      <c r="AA240" s="11"/>
      <c r="AB240" s="12"/>
      <c r="AC240" s="73"/>
      <c r="AD240" s="205"/>
      <c r="AE240" s="74"/>
      <c r="AF240" s="74"/>
      <c r="AG240" s="74"/>
      <c r="AH240" s="74"/>
      <c r="AI240" s="206"/>
      <c r="AJ240" s="74"/>
      <c r="AK240" s="74"/>
      <c r="AL240" s="74"/>
      <c r="AM240" s="74"/>
      <c r="AN240" s="74"/>
      <c r="AO240" s="74"/>
      <c r="AP240" s="74"/>
      <c r="AQ240" s="75"/>
      <c r="AR240" s="257"/>
      <c r="AS240" s="258"/>
    </row>
    <row r="241" spans="1:52" ht="13.5" customHeight="1" thickBot="1">
      <c r="A241" s="277" t="s">
        <v>29</v>
      </c>
      <c r="B241" s="278"/>
      <c r="C241" s="278"/>
      <c r="D241" s="284" t="s">
        <v>457</v>
      </c>
      <c r="E241" s="284"/>
      <c r="F241" s="284"/>
      <c r="G241" s="284"/>
      <c r="H241" s="284"/>
      <c r="I241" s="284"/>
      <c r="J241" s="284"/>
      <c r="K241" s="284"/>
      <c r="L241" s="284"/>
      <c r="M241" s="284"/>
      <c r="N241" s="284"/>
      <c r="O241" s="278" t="s">
        <v>30</v>
      </c>
      <c r="P241" s="278"/>
      <c r="Q241" s="278"/>
      <c r="R241" s="284" t="s">
        <v>60</v>
      </c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4"/>
      <c r="AD241" s="278" t="s">
        <v>32</v>
      </c>
      <c r="AE241" s="278"/>
      <c r="AF241" s="278"/>
      <c r="AG241" s="278"/>
      <c r="AH241" s="284" t="s">
        <v>68</v>
      </c>
      <c r="AI241" s="284"/>
      <c r="AJ241" s="284"/>
      <c r="AK241" s="284" t="s">
        <v>639</v>
      </c>
      <c r="AL241" s="284"/>
      <c r="AM241" s="284"/>
      <c r="AN241" s="284"/>
      <c r="AO241" s="284"/>
      <c r="AP241" s="284"/>
      <c r="AQ241" s="304"/>
      <c r="AR241" s="257" t="s">
        <v>274</v>
      </c>
      <c r="AS241" s="258"/>
    </row>
    <row r="242" spans="1:52">
      <c r="A242" s="262" t="s">
        <v>223</v>
      </c>
      <c r="B242" s="263"/>
      <c r="C242" s="263"/>
      <c r="D242" s="263"/>
      <c r="E242" s="263"/>
      <c r="F242" s="263"/>
      <c r="G242" s="263"/>
      <c r="H242" s="263"/>
      <c r="I242" s="263"/>
      <c r="J242" s="264"/>
      <c r="K242" s="262" t="s">
        <v>305</v>
      </c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  <c r="AA242" s="263"/>
      <c r="AB242" s="263"/>
      <c r="AC242" s="263"/>
      <c r="AD242" s="264"/>
      <c r="AE242" s="262" t="s">
        <v>224</v>
      </c>
      <c r="AF242" s="263"/>
      <c r="AG242" s="263"/>
      <c r="AH242" s="263"/>
      <c r="AI242" s="263"/>
      <c r="AJ242" s="263"/>
      <c r="AK242" s="263"/>
      <c r="AL242" s="263"/>
      <c r="AM242" s="263"/>
      <c r="AN242" s="263"/>
      <c r="AO242" s="263"/>
      <c r="AP242" s="263"/>
      <c r="AQ242" s="264"/>
      <c r="AR242" s="257"/>
      <c r="AS242" s="258"/>
    </row>
    <row r="243" spans="1:52">
      <c r="A243" s="8"/>
      <c r="B243" s="242" t="s">
        <v>36</v>
      </c>
      <c r="C243" s="242"/>
      <c r="D243" s="242"/>
      <c r="E243" s="242"/>
      <c r="F243" s="260" t="s">
        <v>235</v>
      </c>
      <c r="G243" s="260"/>
      <c r="H243" s="260"/>
      <c r="I243" s="248" t="s">
        <v>25</v>
      </c>
      <c r="J243" s="9"/>
      <c r="K243" s="8"/>
      <c r="L243" s="261" t="s">
        <v>198</v>
      </c>
      <c r="M243" s="261"/>
      <c r="N243" s="261"/>
      <c r="O243" s="261"/>
      <c r="P243" s="260" t="s">
        <v>242</v>
      </c>
      <c r="Q243" s="260"/>
      <c r="R243" s="260"/>
      <c r="S243" s="321" t="s">
        <v>28</v>
      </c>
      <c r="T243" s="321"/>
      <c r="U243" s="261" t="s">
        <v>207</v>
      </c>
      <c r="V243" s="261"/>
      <c r="W243" s="261"/>
      <c r="X243" s="261"/>
      <c r="Y243" s="260" t="s">
        <v>238</v>
      </c>
      <c r="Z243" s="260"/>
      <c r="AA243" s="260"/>
      <c r="AB243" s="321" t="s">
        <v>221</v>
      </c>
      <c r="AC243" s="321"/>
      <c r="AD243" s="9"/>
      <c r="AE243" s="8"/>
      <c r="AG243" s="326" t="s">
        <v>197</v>
      </c>
      <c r="AH243" s="326"/>
      <c r="AI243" s="326"/>
      <c r="AJ243" s="326"/>
      <c r="AK243" s="326"/>
      <c r="AL243" s="260" t="s">
        <v>730</v>
      </c>
      <c r="AM243" s="260"/>
      <c r="AN243" s="260"/>
      <c r="AO243" s="252" t="s">
        <v>220</v>
      </c>
      <c r="AQ243" s="9"/>
      <c r="AR243" s="257"/>
      <c r="AS243" s="258"/>
      <c r="AU243" s="4">
        <f t="shared" ref="AU243:AU248" si="15">VLOOKUP(F243,$BA$13:$BD$17,4,FALSE)</f>
        <v>15</v>
      </c>
      <c r="AV243" s="4">
        <f t="shared" ref="AV243:AV252" si="16">VLOOKUP(P243,$BA$1:$BD$6,4,FALSE)</f>
        <v>4</v>
      </c>
      <c r="AW243" s="4" t="str">
        <f>D241</f>
        <v>T.R. "T-Bob" Lewis</v>
      </c>
      <c r="AX243" s="4" t="str">
        <f>K242</f>
        <v>Military Operation Specialty: Smartgun Operator</v>
      </c>
      <c r="AY243" s="4">
        <f>SUM(AU243:AU248,AV243:AV263)</f>
        <v>124</v>
      </c>
      <c r="AZ243" s="4">
        <f>SUM(AU243:AU248)</f>
        <v>80</v>
      </c>
    </row>
    <row r="244" spans="1:52">
      <c r="A244" s="8"/>
      <c r="B244" s="246" t="s">
        <v>34</v>
      </c>
      <c r="C244" s="246"/>
      <c r="D244" s="246"/>
      <c r="E244" s="246"/>
      <c r="F244" s="302" t="s">
        <v>234</v>
      </c>
      <c r="G244" s="302"/>
      <c r="H244" s="302"/>
      <c r="I244" s="249" t="s">
        <v>26</v>
      </c>
      <c r="J244" s="9"/>
      <c r="K244" s="8"/>
      <c r="L244" s="283" t="s">
        <v>199</v>
      </c>
      <c r="M244" s="283"/>
      <c r="N244" s="283"/>
      <c r="O244" s="283"/>
      <c r="P244" s="302" t="s">
        <v>241</v>
      </c>
      <c r="Q244" s="302"/>
      <c r="R244" s="302"/>
      <c r="S244" s="325" t="s">
        <v>25</v>
      </c>
      <c r="T244" s="325"/>
      <c r="U244" s="283" t="s">
        <v>208</v>
      </c>
      <c r="V244" s="283"/>
      <c r="W244" s="283"/>
      <c r="X244" s="283"/>
      <c r="Y244" s="302" t="s">
        <v>239</v>
      </c>
      <c r="Z244" s="302"/>
      <c r="AA244" s="302"/>
      <c r="AB244" s="325" t="s">
        <v>26</v>
      </c>
      <c r="AC244" s="325"/>
      <c r="AD244" s="9"/>
      <c r="AE244" s="315" t="s">
        <v>1008</v>
      </c>
      <c r="AF244" s="293"/>
      <c r="AG244" s="293"/>
      <c r="AH244" s="293"/>
      <c r="AI244" s="293"/>
      <c r="AJ244" s="293"/>
      <c r="AK244" s="293"/>
      <c r="AL244" s="293"/>
      <c r="AM244" s="293"/>
      <c r="AN244" s="293"/>
      <c r="AO244" s="293"/>
      <c r="AP244" s="293"/>
      <c r="AQ244" s="316"/>
      <c r="AR244" s="257"/>
      <c r="AS244" s="258"/>
      <c r="AU244" s="4">
        <f t="shared" si="15"/>
        <v>5</v>
      </c>
      <c r="AV244" s="4">
        <f t="shared" si="16"/>
        <v>3</v>
      </c>
      <c r="AW244" s="4">
        <v>918</v>
      </c>
    </row>
    <row r="245" spans="1:52" ht="12.75">
      <c r="A245" s="8"/>
      <c r="B245" s="242" t="s">
        <v>843</v>
      </c>
      <c r="C245" s="242"/>
      <c r="D245" s="242"/>
      <c r="E245" s="242"/>
      <c r="F245" s="260" t="s">
        <v>235</v>
      </c>
      <c r="G245" s="260"/>
      <c r="H245" s="260"/>
      <c r="I245" s="248" t="s">
        <v>25</v>
      </c>
      <c r="J245" s="9"/>
      <c r="K245" s="8"/>
      <c r="L245" s="261" t="s">
        <v>200</v>
      </c>
      <c r="M245" s="261"/>
      <c r="N245" s="261"/>
      <c r="O245" s="261"/>
      <c r="P245" s="260" t="s">
        <v>240</v>
      </c>
      <c r="Q245" s="260"/>
      <c r="R245" s="260"/>
      <c r="S245" s="321" t="s">
        <v>220</v>
      </c>
      <c r="T245" s="321"/>
      <c r="U245" s="261" t="s">
        <v>209</v>
      </c>
      <c r="V245" s="261"/>
      <c r="W245" s="261"/>
      <c r="X245" s="261"/>
      <c r="Y245" s="260" t="s">
        <v>238</v>
      </c>
      <c r="Z245" s="260"/>
      <c r="AA245" s="260"/>
      <c r="AB245" s="321" t="s">
        <v>221</v>
      </c>
      <c r="AC245" s="321"/>
      <c r="AD245" s="9"/>
      <c r="AE245" s="36" t="s">
        <v>680</v>
      </c>
      <c r="AF245" s="308" t="s">
        <v>1009</v>
      </c>
      <c r="AG245" s="308"/>
      <c r="AH245" s="308"/>
      <c r="AI245" s="308" t="s">
        <v>677</v>
      </c>
      <c r="AJ245" s="308"/>
      <c r="AK245" s="308"/>
      <c r="AL245" s="308"/>
      <c r="AM245" s="308"/>
      <c r="AN245" s="308" t="s">
        <v>1009</v>
      </c>
      <c r="AO245" s="308"/>
      <c r="AP245" s="308"/>
      <c r="AQ245" s="37" t="s">
        <v>680</v>
      </c>
      <c r="AR245" s="257"/>
      <c r="AS245" s="258"/>
      <c r="AU245" s="4">
        <f t="shared" si="15"/>
        <v>15</v>
      </c>
      <c r="AV245" s="4">
        <f t="shared" si="16"/>
        <v>2</v>
      </c>
      <c r="AW245" s="4">
        <v>2580</v>
      </c>
    </row>
    <row r="246" spans="1:52">
      <c r="A246" s="8"/>
      <c r="B246" s="246" t="s">
        <v>37</v>
      </c>
      <c r="C246" s="250"/>
      <c r="D246" s="250"/>
      <c r="E246" s="250"/>
      <c r="F246" s="302" t="s">
        <v>236</v>
      </c>
      <c r="G246" s="302"/>
      <c r="H246" s="302"/>
      <c r="I246" s="249" t="s">
        <v>28</v>
      </c>
      <c r="J246" s="9"/>
      <c r="K246" s="8"/>
      <c r="L246" s="283" t="s">
        <v>201</v>
      </c>
      <c r="M246" s="283"/>
      <c r="N246" s="283"/>
      <c r="O246" s="283"/>
      <c r="P246" s="302" t="s">
        <v>239</v>
      </c>
      <c r="Q246" s="302"/>
      <c r="R246" s="302"/>
      <c r="S246" s="325" t="s">
        <v>26</v>
      </c>
      <c r="T246" s="325"/>
      <c r="U246" s="283" t="s">
        <v>210</v>
      </c>
      <c r="V246" s="283"/>
      <c r="W246" s="283"/>
      <c r="X246" s="283"/>
      <c r="Y246" s="302" t="s">
        <v>243</v>
      </c>
      <c r="Z246" s="302"/>
      <c r="AA246" s="302"/>
      <c r="AB246" s="325" t="s">
        <v>122</v>
      </c>
      <c r="AC246" s="325"/>
      <c r="AD246" s="9"/>
      <c r="AE246" s="305" t="s">
        <v>681</v>
      </c>
      <c r="AF246" s="319" t="s">
        <v>679</v>
      </c>
      <c r="AG246" s="319"/>
      <c r="AH246" s="319"/>
      <c r="AI246" s="26"/>
      <c r="AJ246" s="319" t="s">
        <v>311</v>
      </c>
      <c r="AK246" s="319"/>
      <c r="AL246" s="319"/>
      <c r="AM246" s="26"/>
      <c r="AN246" s="319" t="s">
        <v>217</v>
      </c>
      <c r="AO246" s="319"/>
      <c r="AP246" s="319"/>
      <c r="AQ246" s="317" t="s">
        <v>682</v>
      </c>
      <c r="AR246" s="257"/>
      <c r="AS246" s="258"/>
      <c r="AU246" s="4">
        <f t="shared" si="15"/>
        <v>20</v>
      </c>
      <c r="AV246" s="4">
        <f t="shared" si="16"/>
        <v>1</v>
      </c>
    </row>
    <row r="247" spans="1:52">
      <c r="A247" s="8"/>
      <c r="B247" s="242" t="s">
        <v>195</v>
      </c>
      <c r="F247" s="260" t="s">
        <v>229</v>
      </c>
      <c r="G247" s="260"/>
      <c r="H247" s="260"/>
      <c r="I247" s="248" t="s">
        <v>220</v>
      </c>
      <c r="J247" s="9"/>
      <c r="K247" s="8"/>
      <c r="L247" s="261" t="s">
        <v>202</v>
      </c>
      <c r="M247" s="261"/>
      <c r="N247" s="261"/>
      <c r="O247" s="261"/>
      <c r="P247" s="260" t="s">
        <v>240</v>
      </c>
      <c r="Q247" s="260"/>
      <c r="R247" s="260"/>
      <c r="S247" s="321" t="s">
        <v>220</v>
      </c>
      <c r="T247" s="321"/>
      <c r="U247" s="261" t="s">
        <v>211</v>
      </c>
      <c r="V247" s="261"/>
      <c r="W247" s="261"/>
      <c r="X247" s="261"/>
      <c r="Y247" s="260" t="s">
        <v>240</v>
      </c>
      <c r="Z247" s="260"/>
      <c r="AA247" s="260"/>
      <c r="AB247" s="321" t="s">
        <v>220</v>
      </c>
      <c r="AC247" s="321"/>
      <c r="AD247" s="9"/>
      <c r="AE247" s="305"/>
      <c r="AF247" s="309" t="s">
        <v>683</v>
      </c>
      <c r="AG247" s="309"/>
      <c r="AH247" s="309"/>
      <c r="AI247" s="309"/>
      <c r="AJ247" s="309"/>
      <c r="AK247" s="309"/>
      <c r="AL247" s="309"/>
      <c r="AM247" s="309"/>
      <c r="AN247" s="309"/>
      <c r="AO247" s="309"/>
      <c r="AP247" s="309"/>
      <c r="AQ247" s="317"/>
      <c r="AR247" s="257"/>
      <c r="AS247" s="258"/>
      <c r="AU247" s="4">
        <f t="shared" si="15"/>
        <v>10</v>
      </c>
      <c r="AV247" s="4">
        <f t="shared" si="16"/>
        <v>2</v>
      </c>
    </row>
    <row r="248" spans="1:52" ht="12.75">
      <c r="A248" s="8"/>
      <c r="B248" s="246" t="s">
        <v>38</v>
      </c>
      <c r="C248" s="250"/>
      <c r="D248" s="250"/>
      <c r="E248" s="250"/>
      <c r="F248" s="302" t="s">
        <v>235</v>
      </c>
      <c r="G248" s="302"/>
      <c r="H248" s="302"/>
      <c r="I248" s="249" t="s">
        <v>25</v>
      </c>
      <c r="J248" s="9"/>
      <c r="K248" s="8"/>
      <c r="L248" s="283" t="s">
        <v>203</v>
      </c>
      <c r="M248" s="283"/>
      <c r="N248" s="283"/>
      <c r="O248" s="283"/>
      <c r="P248" s="302" t="s">
        <v>240</v>
      </c>
      <c r="Q248" s="302"/>
      <c r="R248" s="302"/>
      <c r="S248" s="325" t="s">
        <v>220</v>
      </c>
      <c r="T248" s="325"/>
      <c r="U248" s="283" t="s">
        <v>212</v>
      </c>
      <c r="V248" s="283"/>
      <c r="W248" s="283"/>
      <c r="X248" s="283"/>
      <c r="Y248" s="302" t="s">
        <v>241</v>
      </c>
      <c r="Z248" s="302"/>
      <c r="AA248" s="302"/>
      <c r="AB248" s="325" t="s">
        <v>25</v>
      </c>
      <c r="AC248" s="325"/>
      <c r="AD248" s="9"/>
      <c r="AE248" s="305"/>
      <c r="AF248" s="40"/>
      <c r="AG248" s="41"/>
      <c r="AH248" s="41"/>
      <c r="AI248" s="41"/>
      <c r="AJ248" s="41"/>
      <c r="AK248" s="41"/>
      <c r="AL248" s="41"/>
      <c r="AM248" s="41"/>
      <c r="AN248" s="41"/>
      <c r="AO248" s="41"/>
      <c r="AP248" s="42"/>
      <c r="AQ248" s="317"/>
      <c r="AR248" s="257"/>
      <c r="AS248" s="258"/>
      <c r="AU248" s="4">
        <f t="shared" si="15"/>
        <v>15</v>
      </c>
      <c r="AV248" s="4">
        <f t="shared" si="16"/>
        <v>2</v>
      </c>
    </row>
    <row r="249" spans="1:52">
      <c r="A249" s="8"/>
      <c r="J249" s="9"/>
      <c r="K249" s="8"/>
      <c r="L249" s="261" t="s">
        <v>218</v>
      </c>
      <c r="M249" s="261"/>
      <c r="N249" s="261"/>
      <c r="O249" s="261"/>
      <c r="P249" s="260" t="s">
        <v>243</v>
      </c>
      <c r="Q249" s="260"/>
      <c r="R249" s="260"/>
      <c r="S249" s="321" t="s">
        <v>122</v>
      </c>
      <c r="T249" s="321"/>
      <c r="U249" s="261" t="s">
        <v>213</v>
      </c>
      <c r="V249" s="261"/>
      <c r="W249" s="261"/>
      <c r="X249" s="261"/>
      <c r="Y249" s="260" t="s">
        <v>241</v>
      </c>
      <c r="Z249" s="260"/>
      <c r="AA249" s="260"/>
      <c r="AB249" s="321" t="s">
        <v>25</v>
      </c>
      <c r="AC249" s="321"/>
      <c r="AD249" s="9"/>
      <c r="AE249" s="305"/>
      <c r="AF249" s="43"/>
      <c r="AG249" s="44"/>
      <c r="AH249" s="44"/>
      <c r="AI249" s="44"/>
      <c r="AJ249" s="44"/>
      <c r="AK249" s="44"/>
      <c r="AL249" s="44"/>
      <c r="AM249" s="44"/>
      <c r="AN249" s="44"/>
      <c r="AO249" s="44"/>
      <c r="AP249" s="45"/>
      <c r="AQ249" s="317"/>
      <c r="AR249" s="257"/>
      <c r="AS249" s="258"/>
      <c r="AV249" s="4">
        <f t="shared" si="16"/>
        <v>5</v>
      </c>
    </row>
    <row r="250" spans="1:52">
      <c r="A250" s="8"/>
      <c r="B250" s="293" t="s">
        <v>39</v>
      </c>
      <c r="C250" s="293"/>
      <c r="D250" s="293"/>
      <c r="E250" s="293"/>
      <c r="F250" s="294">
        <v>6</v>
      </c>
      <c r="G250" s="295"/>
      <c r="H250" s="295"/>
      <c r="I250" s="296"/>
      <c r="J250" s="9"/>
      <c r="K250" s="8"/>
      <c r="L250" s="283" t="s">
        <v>204</v>
      </c>
      <c r="M250" s="283"/>
      <c r="N250" s="283"/>
      <c r="O250" s="283"/>
      <c r="P250" s="302" t="s">
        <v>239</v>
      </c>
      <c r="Q250" s="302"/>
      <c r="R250" s="302"/>
      <c r="S250" s="325" t="s">
        <v>26</v>
      </c>
      <c r="T250" s="325"/>
      <c r="U250" s="283" t="s">
        <v>214</v>
      </c>
      <c r="V250" s="283"/>
      <c r="W250" s="283"/>
      <c r="X250" s="283"/>
      <c r="Y250" s="302" t="s">
        <v>239</v>
      </c>
      <c r="Z250" s="302"/>
      <c r="AA250" s="302"/>
      <c r="AB250" s="325" t="s">
        <v>26</v>
      </c>
      <c r="AC250" s="325"/>
      <c r="AD250" s="9"/>
      <c r="AE250" s="305"/>
      <c r="AF250" s="303" t="s">
        <v>684</v>
      </c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17"/>
      <c r="AR250" s="257"/>
      <c r="AS250" s="258"/>
      <c r="AV250" s="4">
        <f t="shared" si="16"/>
        <v>1</v>
      </c>
    </row>
    <row r="251" spans="1:52" ht="12.75">
      <c r="A251" s="8"/>
      <c r="B251" s="292" t="s">
        <v>244</v>
      </c>
      <c r="C251" s="292"/>
      <c r="D251" s="292"/>
      <c r="E251" s="292"/>
      <c r="F251" s="292"/>
      <c r="G251" s="292"/>
      <c r="H251" s="292"/>
      <c r="I251" s="292"/>
      <c r="J251" s="9"/>
      <c r="K251" s="8"/>
      <c r="L251" s="261" t="s">
        <v>205</v>
      </c>
      <c r="M251" s="261"/>
      <c r="N251" s="261"/>
      <c r="O251" s="261"/>
      <c r="P251" s="260" t="s">
        <v>242</v>
      </c>
      <c r="Q251" s="260"/>
      <c r="R251" s="260"/>
      <c r="S251" s="321" t="s">
        <v>28</v>
      </c>
      <c r="T251" s="321"/>
      <c r="U251" s="261" t="s">
        <v>215</v>
      </c>
      <c r="V251" s="261"/>
      <c r="W251" s="261"/>
      <c r="X251" s="261"/>
      <c r="Y251" s="260" t="s">
        <v>240</v>
      </c>
      <c r="Z251" s="260"/>
      <c r="AA251" s="260"/>
      <c r="AB251" s="321" t="s">
        <v>220</v>
      </c>
      <c r="AC251" s="321"/>
      <c r="AD251" s="9"/>
      <c r="AE251" s="305"/>
      <c r="AF251" s="40"/>
      <c r="AG251" s="41"/>
      <c r="AH251" s="41"/>
      <c r="AI251" s="41"/>
      <c r="AJ251" s="41"/>
      <c r="AK251" s="41"/>
      <c r="AL251" s="41"/>
      <c r="AM251" s="41"/>
      <c r="AN251" s="41"/>
      <c r="AO251" s="41"/>
      <c r="AP251" s="42"/>
      <c r="AQ251" s="317"/>
      <c r="AR251" s="257"/>
      <c r="AS251" s="258"/>
      <c r="AV251" s="4">
        <f t="shared" si="16"/>
        <v>4</v>
      </c>
    </row>
    <row r="252" spans="1:52" ht="12.75" thickBot="1">
      <c r="A252" s="10"/>
      <c r="B252" s="11"/>
      <c r="C252" s="11"/>
      <c r="D252" s="11"/>
      <c r="E252" s="11"/>
      <c r="F252" s="11"/>
      <c r="G252" s="11"/>
      <c r="H252" s="11"/>
      <c r="I252" s="11"/>
      <c r="J252" s="12"/>
      <c r="K252" s="10"/>
      <c r="L252" s="300" t="s">
        <v>206</v>
      </c>
      <c r="M252" s="300"/>
      <c r="N252" s="300"/>
      <c r="O252" s="300"/>
      <c r="P252" s="323" t="s">
        <v>239</v>
      </c>
      <c r="Q252" s="323"/>
      <c r="R252" s="323"/>
      <c r="S252" s="324" t="s">
        <v>26</v>
      </c>
      <c r="T252" s="324"/>
      <c r="U252" s="300"/>
      <c r="V252" s="300"/>
      <c r="W252" s="300"/>
      <c r="X252" s="300"/>
      <c r="Y252" s="323"/>
      <c r="Z252" s="323"/>
      <c r="AA252" s="323"/>
      <c r="AB252" s="320"/>
      <c r="AC252" s="320"/>
      <c r="AD252" s="12"/>
      <c r="AE252" s="39"/>
      <c r="AF252" s="46"/>
      <c r="AG252" s="247"/>
      <c r="AH252" s="247"/>
      <c r="AI252" s="247"/>
      <c r="AJ252" s="247"/>
      <c r="AK252" s="247"/>
      <c r="AL252" s="247"/>
      <c r="AM252" s="247"/>
      <c r="AN252" s="247"/>
      <c r="AO252" s="247"/>
      <c r="AP252" s="47"/>
      <c r="AQ252" s="38"/>
      <c r="AR252" s="257"/>
      <c r="AS252" s="258"/>
      <c r="AV252" s="4">
        <f t="shared" si="16"/>
        <v>1</v>
      </c>
    </row>
    <row r="253" spans="1:52">
      <c r="A253" s="271" t="s">
        <v>807</v>
      </c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3"/>
      <c r="O253" s="8"/>
      <c r="AC253" s="271" t="s">
        <v>247</v>
      </c>
      <c r="AD253" s="272"/>
      <c r="AE253" s="272"/>
      <c r="AF253" s="272"/>
      <c r="AG253" s="272"/>
      <c r="AH253" s="272"/>
      <c r="AI253" s="272"/>
      <c r="AJ253" s="272"/>
      <c r="AK253" s="272"/>
      <c r="AL253" s="272"/>
      <c r="AM253" s="272"/>
      <c r="AN253" s="272"/>
      <c r="AO253" s="272"/>
      <c r="AP253" s="272"/>
      <c r="AQ253" s="273"/>
      <c r="AR253" s="257"/>
      <c r="AS253" s="258"/>
      <c r="AV253" s="4">
        <f t="shared" ref="AV253:AV261" si="17">VLOOKUP(Y243,$BA$1:$BD$6,4,FALSE)</f>
        <v>0</v>
      </c>
    </row>
    <row r="254" spans="1:52">
      <c r="A254" s="265" t="s">
        <v>814</v>
      </c>
      <c r="B254" s="266"/>
      <c r="C254" s="266"/>
      <c r="D254" s="266"/>
      <c r="E254" s="266"/>
      <c r="F254" s="266"/>
      <c r="G254" s="266"/>
      <c r="H254" s="248"/>
      <c r="I254" s="248"/>
      <c r="J254" s="248"/>
      <c r="K254" s="248"/>
      <c r="L254" s="248"/>
      <c r="M254" s="248"/>
      <c r="N254" s="248"/>
      <c r="O254" s="8"/>
      <c r="AC254" s="243" t="s">
        <v>226</v>
      </c>
      <c r="AD254" s="242"/>
      <c r="AQ254" s="9"/>
      <c r="AR254" s="257"/>
      <c r="AS254" s="258"/>
      <c r="AV254" s="4">
        <f t="shared" si="17"/>
        <v>1</v>
      </c>
    </row>
    <row r="255" spans="1:52">
      <c r="A255" s="267" t="s">
        <v>815</v>
      </c>
      <c r="B255" s="268"/>
      <c r="C255" s="268"/>
      <c r="D255" s="268"/>
      <c r="E255" s="268"/>
      <c r="F255" s="268"/>
      <c r="G255" s="268"/>
      <c r="H255" s="259">
        <v>99561</v>
      </c>
      <c r="I255" s="259"/>
      <c r="J255" s="259"/>
      <c r="K255" s="259"/>
      <c r="L255" s="244"/>
      <c r="M255" s="244"/>
      <c r="N255" s="134"/>
      <c r="O255" s="8"/>
      <c r="AC255" s="8"/>
      <c r="AD255" s="71" t="s">
        <v>460</v>
      </c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2"/>
      <c r="AR255" s="257"/>
      <c r="AS255" s="258"/>
      <c r="AV255" s="4">
        <f t="shared" si="17"/>
        <v>0</v>
      </c>
    </row>
    <row r="256" spans="1:52">
      <c r="A256" s="269" t="s">
        <v>829</v>
      </c>
      <c r="B256" s="270"/>
      <c r="C256" s="270"/>
      <c r="D256" s="270"/>
      <c r="E256" s="270"/>
      <c r="F256" s="270"/>
      <c r="G256" s="270"/>
      <c r="H256" s="259">
        <v>103883</v>
      </c>
      <c r="I256" s="259"/>
      <c r="J256" s="259"/>
      <c r="K256" s="259"/>
      <c r="L256" s="298" t="str">
        <f>CONCATENATE("[",ROUND(AW244/30,1),"]")</f>
        <v>[30.6]</v>
      </c>
      <c r="M256" s="298"/>
      <c r="N256" s="299"/>
      <c r="O256" s="8"/>
      <c r="AC256" s="8"/>
      <c r="AD256" s="71" t="s">
        <v>461</v>
      </c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2"/>
      <c r="AR256" s="257"/>
      <c r="AS256" s="258"/>
      <c r="AV256" s="4">
        <f t="shared" si="17"/>
        <v>5</v>
      </c>
    </row>
    <row r="257" spans="1:48">
      <c r="A257" s="269" t="s">
        <v>808</v>
      </c>
      <c r="B257" s="270"/>
      <c r="C257" s="270"/>
      <c r="D257" s="270"/>
      <c r="E257" s="270"/>
      <c r="F257" s="270"/>
      <c r="G257" s="270"/>
      <c r="H257" s="279">
        <f>AW245/2160</f>
        <v>1.1944444444444444</v>
      </c>
      <c r="I257" s="279"/>
      <c r="J257" s="279"/>
      <c r="K257" s="279"/>
      <c r="L257" s="279"/>
      <c r="M257" s="279"/>
      <c r="N257" s="280"/>
      <c r="O257" s="8"/>
      <c r="AC257" s="8"/>
      <c r="AD257" s="71" t="s">
        <v>462</v>
      </c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2"/>
      <c r="AR257" s="257"/>
      <c r="AS257" s="258"/>
      <c r="AV257" s="4">
        <f t="shared" si="17"/>
        <v>2</v>
      </c>
    </row>
    <row r="258" spans="1:48">
      <c r="A258" s="267" t="s">
        <v>810</v>
      </c>
      <c r="B258" s="268"/>
      <c r="C258" s="268"/>
      <c r="D258" s="268"/>
      <c r="E258" s="268"/>
      <c r="F258" s="268"/>
      <c r="G258" s="268"/>
      <c r="H258" s="248" t="s">
        <v>849</v>
      </c>
      <c r="I258" s="248"/>
      <c r="J258" s="248"/>
      <c r="K258" s="248"/>
      <c r="L258" s="248"/>
      <c r="N258" s="248"/>
      <c r="O258" s="8"/>
      <c r="AC258" s="8"/>
      <c r="AD258" s="71" t="s">
        <v>463</v>
      </c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2"/>
      <c r="AR258" s="257"/>
      <c r="AS258" s="258"/>
      <c r="AV258" s="4">
        <f t="shared" si="17"/>
        <v>3</v>
      </c>
    </row>
    <row r="259" spans="1:48">
      <c r="A259" s="274" t="s">
        <v>816</v>
      </c>
      <c r="B259" s="261"/>
      <c r="C259" s="261"/>
      <c r="D259" s="261"/>
      <c r="E259" s="261"/>
      <c r="F259" s="261"/>
      <c r="G259" s="261"/>
      <c r="H259" s="248"/>
      <c r="I259" s="248"/>
      <c r="J259" s="248"/>
      <c r="K259" s="248"/>
      <c r="L259" s="248"/>
      <c r="N259" s="248"/>
      <c r="O259" s="8"/>
      <c r="AC259" s="8"/>
      <c r="AD259" s="71" t="s">
        <v>464</v>
      </c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2"/>
      <c r="AR259" s="257"/>
      <c r="AS259" s="258"/>
      <c r="AV259" s="4">
        <f t="shared" si="17"/>
        <v>3</v>
      </c>
    </row>
    <row r="260" spans="1:48">
      <c r="A260" s="267" t="s">
        <v>811</v>
      </c>
      <c r="B260" s="268"/>
      <c r="C260" s="268"/>
      <c r="D260" s="268"/>
      <c r="E260" s="268"/>
      <c r="F260" s="268"/>
      <c r="G260" s="268"/>
      <c r="H260" s="248" t="s">
        <v>852</v>
      </c>
      <c r="I260" s="248"/>
      <c r="J260" s="248"/>
      <c r="K260" s="248"/>
      <c r="L260" s="248"/>
      <c r="N260" s="248"/>
      <c r="O260" s="8"/>
      <c r="AC260" s="8"/>
      <c r="AD260" s="71" t="s">
        <v>465</v>
      </c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2"/>
      <c r="AR260" s="257"/>
      <c r="AS260" s="258"/>
      <c r="AV260" s="4">
        <f t="shared" si="17"/>
        <v>1</v>
      </c>
    </row>
    <row r="261" spans="1:48">
      <c r="A261" s="269" t="s">
        <v>817</v>
      </c>
      <c r="B261" s="270"/>
      <c r="C261" s="270"/>
      <c r="D261" s="270"/>
      <c r="E261" s="270"/>
      <c r="F261" s="270"/>
      <c r="G261" s="270"/>
      <c r="H261" s="248">
        <v>2</v>
      </c>
      <c r="I261" s="248"/>
      <c r="J261" s="248"/>
      <c r="K261" s="248"/>
      <c r="L261" s="248"/>
      <c r="N261" s="248"/>
      <c r="O261" s="8"/>
      <c r="AC261" s="8"/>
      <c r="AD261" s="71" t="s">
        <v>466</v>
      </c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2"/>
      <c r="AR261" s="257"/>
      <c r="AS261" s="258"/>
      <c r="AV261" s="4">
        <f t="shared" si="17"/>
        <v>2</v>
      </c>
    </row>
    <row r="262" spans="1:48">
      <c r="A262" s="265" t="s">
        <v>818</v>
      </c>
      <c r="B262" s="266"/>
      <c r="C262" s="266"/>
      <c r="D262" s="266"/>
      <c r="E262" s="266"/>
      <c r="F262" s="266"/>
      <c r="G262" s="266"/>
      <c r="H262" s="248"/>
      <c r="I262" s="248"/>
      <c r="J262" s="248"/>
      <c r="K262" s="248"/>
      <c r="L262" s="248"/>
      <c r="N262" s="248"/>
      <c r="O262" s="8"/>
      <c r="AC262" s="8"/>
      <c r="AD262" s="71" t="s">
        <v>467</v>
      </c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2"/>
      <c r="AR262" s="257"/>
      <c r="AS262" s="258"/>
      <c r="AV262" s="4">
        <f>IF(ISERROR(VLOOKUP(Y252,$BA$1:$BD$6,4,FALSE)),0,VLOOKUP(Y252,$BA$1:$BD$6,4,FALSE))</f>
        <v>0</v>
      </c>
    </row>
    <row r="263" spans="1:48">
      <c r="A263" s="267" t="s">
        <v>809</v>
      </c>
      <c r="B263" s="268"/>
      <c r="C263" s="268"/>
      <c r="D263" s="268"/>
      <c r="E263" s="268"/>
      <c r="F263" s="268"/>
      <c r="G263" s="268"/>
      <c r="H263" s="248" t="s">
        <v>1094</v>
      </c>
      <c r="I263" s="248"/>
      <c r="J263" s="248"/>
      <c r="K263" s="248"/>
      <c r="L263" s="248"/>
      <c r="N263" s="248"/>
      <c r="O263" s="8"/>
      <c r="AC263" s="8"/>
      <c r="AD263" s="71" t="s">
        <v>468</v>
      </c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2"/>
      <c r="AR263" s="257"/>
      <c r="AS263" s="258"/>
      <c r="AV263" s="4">
        <f>VLOOKUP(AL243,$BA$8:$BD$11,4,FALSE)</f>
        <v>2</v>
      </c>
    </row>
    <row r="264" spans="1:48">
      <c r="A264" s="269" t="s">
        <v>819</v>
      </c>
      <c r="B264" s="270"/>
      <c r="C264" s="270"/>
      <c r="D264" s="270"/>
      <c r="E264" s="270"/>
      <c r="F264" s="270"/>
      <c r="G264" s="270"/>
      <c r="H264" s="248" t="s">
        <v>887</v>
      </c>
      <c r="I264" s="248"/>
      <c r="J264" s="248"/>
      <c r="K264" s="248"/>
      <c r="L264" s="248"/>
      <c r="N264" s="248"/>
      <c r="O264" s="8"/>
      <c r="AC264" s="8"/>
      <c r="AD264" s="71" t="s">
        <v>469</v>
      </c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2"/>
      <c r="AR264" s="257"/>
      <c r="AS264" s="258"/>
    </row>
    <row r="265" spans="1:48">
      <c r="A265" s="269" t="s">
        <v>812</v>
      </c>
      <c r="B265" s="270"/>
      <c r="C265" s="270"/>
      <c r="D265" s="270"/>
      <c r="E265" s="270"/>
      <c r="F265" s="270"/>
      <c r="G265" s="270"/>
      <c r="H265" s="245" t="s">
        <v>724</v>
      </c>
      <c r="I265" s="248" t="s">
        <v>821</v>
      </c>
      <c r="K265" s="245" t="s">
        <v>822</v>
      </c>
      <c r="L265" s="248" t="s">
        <v>823</v>
      </c>
      <c r="N265" s="248"/>
      <c r="O265" s="8"/>
      <c r="AC265" s="8"/>
      <c r="AD265" s="71" t="s">
        <v>471</v>
      </c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2"/>
      <c r="AR265" s="257"/>
      <c r="AS265" s="258"/>
    </row>
    <row r="266" spans="1:48">
      <c r="A266" s="269" t="s">
        <v>813</v>
      </c>
      <c r="B266" s="270"/>
      <c r="C266" s="270"/>
      <c r="D266" s="270"/>
      <c r="E266" s="270"/>
      <c r="F266" s="270"/>
      <c r="G266" s="270"/>
      <c r="H266" s="245" t="s">
        <v>724</v>
      </c>
      <c r="I266" s="248" t="s">
        <v>821</v>
      </c>
      <c r="K266" s="245" t="s">
        <v>822</v>
      </c>
      <c r="L266" s="248" t="s">
        <v>823</v>
      </c>
      <c r="O266" s="8"/>
      <c r="AC266" s="8"/>
      <c r="AD266" s="71" t="s">
        <v>1024</v>
      </c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2"/>
      <c r="AR266" s="257"/>
      <c r="AS266" s="258"/>
    </row>
    <row r="267" spans="1:48">
      <c r="A267" s="267" t="s">
        <v>820</v>
      </c>
      <c r="B267" s="268"/>
      <c r="C267" s="268"/>
      <c r="D267" s="268"/>
      <c r="E267" s="268"/>
      <c r="F267" s="268"/>
      <c r="G267" s="268"/>
      <c r="H267" s="245" t="s">
        <v>724</v>
      </c>
      <c r="I267" s="248" t="s">
        <v>821</v>
      </c>
      <c r="K267" s="245" t="s">
        <v>822</v>
      </c>
      <c r="L267" s="248" t="s">
        <v>823</v>
      </c>
      <c r="O267" s="8"/>
      <c r="AC267" s="243" t="s">
        <v>227</v>
      </c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2"/>
      <c r="AR267" s="257"/>
      <c r="AS267" s="258"/>
    </row>
    <row r="268" spans="1:48">
      <c r="A268" s="271" t="s">
        <v>824</v>
      </c>
      <c r="B268" s="272"/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3"/>
      <c r="O268" s="8"/>
      <c r="AC268" s="8"/>
      <c r="AD268" s="311" t="s">
        <v>31</v>
      </c>
      <c r="AE268" s="311"/>
      <c r="AF268" s="311"/>
      <c r="AG268" s="311"/>
      <c r="AH268" s="313" t="s">
        <v>63</v>
      </c>
      <c r="AI268" s="313"/>
      <c r="AJ268" s="313"/>
      <c r="AK268" s="313"/>
      <c r="AL268" s="311" t="s">
        <v>216</v>
      </c>
      <c r="AM268" s="311"/>
      <c r="AN268" s="311"/>
      <c r="AO268" s="313" t="s">
        <v>56</v>
      </c>
      <c r="AP268" s="313"/>
      <c r="AQ268" s="314"/>
      <c r="AR268" s="257"/>
      <c r="AS268" s="258"/>
    </row>
    <row r="269" spans="1:48">
      <c r="A269" s="69" t="s">
        <v>1095</v>
      </c>
      <c r="N269" s="9"/>
      <c r="O269" s="8"/>
      <c r="AC269" s="8"/>
      <c r="AD269" s="310" t="s">
        <v>219</v>
      </c>
      <c r="AE269" s="310"/>
      <c r="AF269" s="310"/>
      <c r="AG269" s="310"/>
      <c r="AH269" s="307" t="s">
        <v>249</v>
      </c>
      <c r="AI269" s="307"/>
      <c r="AJ269" s="307"/>
      <c r="AK269" s="307"/>
      <c r="AL269" s="310" t="s">
        <v>50</v>
      </c>
      <c r="AM269" s="310"/>
      <c r="AN269" s="310"/>
      <c r="AO269" s="307" t="s">
        <v>52</v>
      </c>
      <c r="AP269" s="307"/>
      <c r="AQ269" s="318"/>
      <c r="AR269" s="257"/>
      <c r="AS269" s="258"/>
    </row>
    <row r="270" spans="1:48">
      <c r="A270" s="184" t="s">
        <v>1096</v>
      </c>
      <c r="B270" s="138"/>
      <c r="C270" s="138"/>
      <c r="D270" s="138"/>
      <c r="E270" s="138"/>
      <c r="F270" s="138"/>
      <c r="G270" s="138"/>
      <c r="H270" s="248"/>
      <c r="I270" s="248"/>
      <c r="J270" s="248"/>
      <c r="K270" s="248"/>
      <c r="L270" s="248"/>
      <c r="M270" s="248"/>
      <c r="N270" s="251"/>
      <c r="O270" s="8"/>
      <c r="AC270" s="8"/>
      <c r="AD270" s="311" t="s">
        <v>33</v>
      </c>
      <c r="AE270" s="311"/>
      <c r="AF270" s="311"/>
      <c r="AG270" s="311"/>
      <c r="AH270" s="312" t="s">
        <v>127</v>
      </c>
      <c r="AI270" s="312"/>
      <c r="AJ270" s="312"/>
      <c r="AK270" s="312"/>
      <c r="AL270" s="311" t="s">
        <v>22</v>
      </c>
      <c r="AM270" s="311"/>
      <c r="AN270" s="311"/>
      <c r="AO270" s="313" t="s">
        <v>140</v>
      </c>
      <c r="AP270" s="313"/>
      <c r="AQ270" s="314"/>
      <c r="AR270" s="257"/>
      <c r="AS270" s="258"/>
    </row>
    <row r="271" spans="1:48">
      <c r="A271" s="69" t="s">
        <v>1097</v>
      </c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51"/>
      <c r="O271" s="8"/>
      <c r="AC271" s="8"/>
      <c r="AD271" s="310" t="s">
        <v>48</v>
      </c>
      <c r="AE271" s="310"/>
      <c r="AF271" s="310"/>
      <c r="AG271" s="310"/>
      <c r="AH271" s="307" t="s">
        <v>80</v>
      </c>
      <c r="AI271" s="307"/>
      <c r="AJ271" s="307"/>
      <c r="AK271" s="307"/>
      <c r="AL271" s="310" t="s">
        <v>49</v>
      </c>
      <c r="AM271" s="310"/>
      <c r="AN271" s="310"/>
      <c r="AO271" s="307" t="s">
        <v>88</v>
      </c>
      <c r="AP271" s="307"/>
      <c r="AQ271" s="318"/>
      <c r="AR271" s="257"/>
      <c r="AS271" s="258"/>
    </row>
    <row r="272" spans="1:48">
      <c r="A272" s="184" t="s">
        <v>1098</v>
      </c>
      <c r="B272" s="138"/>
      <c r="C272" s="138"/>
      <c r="D272" s="138"/>
      <c r="E272" s="138"/>
      <c r="F272" s="138"/>
      <c r="G272" s="138"/>
      <c r="H272" s="248"/>
      <c r="I272" s="248"/>
      <c r="J272" s="248"/>
      <c r="K272" s="248"/>
      <c r="L272" s="248"/>
      <c r="M272" s="248"/>
      <c r="N272" s="251"/>
      <c r="O272" s="8"/>
      <c r="AC272" s="243" t="s">
        <v>228</v>
      </c>
      <c r="AD272" s="200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2"/>
      <c r="AR272" s="257"/>
      <c r="AS272" s="258"/>
    </row>
    <row r="273" spans="1:45">
      <c r="A273" s="69" t="s">
        <v>1099</v>
      </c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8"/>
      <c r="AC273" s="8"/>
      <c r="AD273" s="71" t="s">
        <v>458</v>
      </c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2"/>
      <c r="AR273" s="257"/>
      <c r="AS273" s="258"/>
    </row>
    <row r="274" spans="1:45" ht="12.75" thickBot="1">
      <c r="A274" s="271" t="s">
        <v>740</v>
      </c>
      <c r="B274" s="272"/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3"/>
      <c r="O274" s="8"/>
      <c r="AC274" s="10"/>
      <c r="AD274" s="74" t="s">
        <v>459</v>
      </c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5"/>
      <c r="AR274" s="257"/>
      <c r="AS274" s="258"/>
    </row>
    <row r="275" spans="1:45">
      <c r="A275" s="275" t="s">
        <v>261</v>
      </c>
      <c r="B275" s="276"/>
      <c r="C275" s="4" t="s">
        <v>717</v>
      </c>
      <c r="N275" s="9"/>
      <c r="O275" s="8"/>
      <c r="AC275" s="262" t="s">
        <v>254</v>
      </c>
      <c r="AD275" s="263"/>
      <c r="AE275" s="263"/>
      <c r="AF275" s="263"/>
      <c r="AG275" s="263"/>
      <c r="AH275" s="263"/>
      <c r="AI275" s="263"/>
      <c r="AJ275" s="263"/>
      <c r="AK275" s="263"/>
      <c r="AL275" s="263"/>
      <c r="AM275" s="263"/>
      <c r="AN275" s="263"/>
      <c r="AO275" s="263"/>
      <c r="AP275" s="263"/>
      <c r="AQ275" s="264"/>
      <c r="AR275" s="257"/>
      <c r="AS275" s="258"/>
    </row>
    <row r="276" spans="1:45" ht="12.75" thickBot="1">
      <c r="A276" s="275" t="s">
        <v>260</v>
      </c>
      <c r="B276" s="276"/>
      <c r="C276" s="4" t="s">
        <v>621</v>
      </c>
      <c r="N276" s="9"/>
      <c r="O276" s="8"/>
      <c r="AC276" s="69"/>
      <c r="AD276" s="201"/>
      <c r="AE276" s="71"/>
      <c r="AF276" s="71"/>
      <c r="AG276" s="71"/>
      <c r="AH276" s="71"/>
      <c r="AI276" s="76"/>
      <c r="AJ276" s="71"/>
      <c r="AK276" s="71"/>
      <c r="AL276" s="71"/>
      <c r="AM276" s="71"/>
      <c r="AN276" s="71"/>
      <c r="AO276" s="71"/>
      <c r="AP276" s="71"/>
      <c r="AQ276" s="72"/>
      <c r="AR276" s="257"/>
      <c r="AS276" s="258"/>
    </row>
    <row r="277" spans="1:45">
      <c r="A277" s="275" t="s">
        <v>260</v>
      </c>
      <c r="B277" s="276"/>
      <c r="C277" s="4" t="s">
        <v>622</v>
      </c>
      <c r="N277" s="9"/>
      <c r="O277" s="262" t="s">
        <v>67</v>
      </c>
      <c r="P277" s="263"/>
      <c r="Q277" s="263"/>
      <c r="R277" s="263"/>
      <c r="S277" s="263"/>
      <c r="T277" s="263"/>
      <c r="U277" s="263"/>
      <c r="V277" s="264"/>
      <c r="W277" s="23"/>
      <c r="X277" s="24" t="s">
        <v>245</v>
      </c>
      <c r="Y277" s="24"/>
      <c r="Z277" s="24"/>
      <c r="AA277" s="24"/>
      <c r="AB277" s="25"/>
      <c r="AC277" s="69"/>
      <c r="AD277" s="201"/>
      <c r="AE277" s="71"/>
      <c r="AF277" s="71"/>
      <c r="AG277" s="71"/>
      <c r="AH277" s="71"/>
      <c r="AI277" s="76"/>
      <c r="AJ277" s="71"/>
      <c r="AK277" s="71"/>
      <c r="AL277" s="71"/>
      <c r="AM277" s="71"/>
      <c r="AN277" s="71"/>
      <c r="AO277" s="71"/>
      <c r="AP277" s="71"/>
      <c r="AQ277" s="72"/>
      <c r="AR277" s="257"/>
      <c r="AS277" s="258"/>
    </row>
    <row r="278" spans="1:45">
      <c r="A278" s="275" t="s">
        <v>261</v>
      </c>
      <c r="B278" s="276"/>
      <c r="C278" s="4" t="s">
        <v>780</v>
      </c>
      <c r="N278" s="9"/>
      <c r="O278" s="8"/>
      <c r="R278" s="297" t="s">
        <v>46</v>
      </c>
      <c r="S278" s="297"/>
      <c r="T278" s="297" t="s">
        <v>47</v>
      </c>
      <c r="U278" s="297"/>
      <c r="V278" s="9"/>
      <c r="W278" s="8"/>
      <c r="X278" s="288" t="s">
        <v>220</v>
      </c>
      <c r="Y278" s="288"/>
      <c r="Z278" s="301">
        <v>0.1</v>
      </c>
      <c r="AA278" s="301"/>
      <c r="AB278" s="9"/>
      <c r="AC278" s="69"/>
      <c r="AD278" s="201"/>
      <c r="AE278" s="71"/>
      <c r="AF278" s="71"/>
      <c r="AG278" s="71"/>
      <c r="AH278" s="71"/>
      <c r="AI278" s="76"/>
      <c r="AJ278" s="71"/>
      <c r="AK278" s="71"/>
      <c r="AL278" s="71"/>
      <c r="AM278" s="71"/>
      <c r="AN278" s="71"/>
      <c r="AO278" s="71"/>
      <c r="AP278" s="71"/>
      <c r="AQ278" s="72"/>
      <c r="AR278" s="257"/>
      <c r="AS278" s="258"/>
    </row>
    <row r="279" spans="1:45">
      <c r="A279" s="275" t="s">
        <v>261</v>
      </c>
      <c r="B279" s="276"/>
      <c r="C279" s="4" t="s">
        <v>715</v>
      </c>
      <c r="N279" s="9"/>
      <c r="O279" s="8"/>
      <c r="P279" s="242" t="s">
        <v>42</v>
      </c>
      <c r="Q279" s="242"/>
      <c r="R279" s="288">
        <v>4</v>
      </c>
      <c r="S279" s="288"/>
      <c r="T279" s="288">
        <v>4</v>
      </c>
      <c r="U279" s="288"/>
      <c r="V279" s="9"/>
      <c r="W279" s="8"/>
      <c r="X279" s="289" t="s">
        <v>25</v>
      </c>
      <c r="Y279" s="289"/>
      <c r="Z279" s="290">
        <v>0.28000000000000003</v>
      </c>
      <c r="AA279" s="290"/>
      <c r="AB279" s="9"/>
      <c r="AC279" s="69"/>
      <c r="AD279" s="201"/>
      <c r="AE279" s="71"/>
      <c r="AF279" s="71"/>
      <c r="AG279" s="71"/>
      <c r="AH279" s="71"/>
      <c r="AI279" s="76"/>
      <c r="AJ279" s="71"/>
      <c r="AK279" s="71"/>
      <c r="AL279" s="71"/>
      <c r="AM279" s="71"/>
      <c r="AN279" s="71"/>
      <c r="AO279" s="71"/>
      <c r="AP279" s="71"/>
      <c r="AQ279" s="72"/>
      <c r="AR279" s="257"/>
      <c r="AS279" s="258"/>
    </row>
    <row r="280" spans="1:45">
      <c r="A280" s="275" t="s">
        <v>261</v>
      </c>
      <c r="B280" s="276"/>
      <c r="C280" s="4" t="s">
        <v>72</v>
      </c>
      <c r="N280" s="9"/>
      <c r="O280" s="8"/>
      <c r="P280" s="246" t="s">
        <v>184</v>
      </c>
      <c r="Q280" s="246"/>
      <c r="R280" s="289">
        <v>1</v>
      </c>
      <c r="S280" s="289"/>
      <c r="T280" s="289">
        <v>3</v>
      </c>
      <c r="U280" s="289"/>
      <c r="V280" s="9"/>
      <c r="W280" s="8"/>
      <c r="X280" s="288" t="s">
        <v>28</v>
      </c>
      <c r="Y280" s="288"/>
      <c r="Z280" s="301">
        <v>0.496</v>
      </c>
      <c r="AA280" s="301"/>
      <c r="AB280" s="9"/>
      <c r="AC280" s="69"/>
      <c r="AD280" s="201"/>
      <c r="AE280" s="71"/>
      <c r="AF280" s="71"/>
      <c r="AG280" s="71"/>
      <c r="AH280" s="71"/>
      <c r="AI280" s="76"/>
      <c r="AJ280" s="71"/>
      <c r="AK280" s="71"/>
      <c r="AL280" s="71"/>
      <c r="AM280" s="71"/>
      <c r="AN280" s="71"/>
      <c r="AO280" s="71"/>
      <c r="AP280" s="71"/>
      <c r="AQ280" s="72"/>
      <c r="AR280" s="257"/>
      <c r="AS280" s="258"/>
    </row>
    <row r="281" spans="1:45">
      <c r="A281" s="275" t="s">
        <v>260</v>
      </c>
      <c r="B281" s="276"/>
      <c r="C281" s="248" t="s">
        <v>728</v>
      </c>
      <c r="N281" s="9"/>
      <c r="O281" s="8"/>
      <c r="P281" s="242" t="s">
        <v>43</v>
      </c>
      <c r="Q281" s="242"/>
      <c r="R281" s="288">
        <v>4</v>
      </c>
      <c r="S281" s="288"/>
      <c r="T281" s="288">
        <v>4</v>
      </c>
      <c r="U281" s="288"/>
      <c r="V281" s="9"/>
      <c r="W281" s="8"/>
      <c r="X281" s="289" t="s">
        <v>122</v>
      </c>
      <c r="Y281" s="289"/>
      <c r="Z281" s="290">
        <v>0.69699999999999995</v>
      </c>
      <c r="AA281" s="290"/>
      <c r="AB281" s="9"/>
      <c r="AC281" s="69"/>
      <c r="AD281" s="20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2"/>
      <c r="AR281" s="257"/>
      <c r="AS281" s="258"/>
    </row>
    <row r="282" spans="1:45">
      <c r="A282" s="275"/>
      <c r="B282" s="276"/>
      <c r="C282" s="4" t="s">
        <v>69</v>
      </c>
      <c r="N282" s="9"/>
      <c r="O282" s="8"/>
      <c r="P282" s="246" t="s">
        <v>40</v>
      </c>
      <c r="Q282" s="246"/>
      <c r="R282" s="289">
        <v>3</v>
      </c>
      <c r="S282" s="289"/>
      <c r="T282" s="289">
        <v>4</v>
      </c>
      <c r="U282" s="289"/>
      <c r="V282" s="9"/>
      <c r="W282" s="8"/>
      <c r="X282" s="288" t="s">
        <v>123</v>
      </c>
      <c r="Y282" s="288"/>
      <c r="Z282" s="301">
        <v>0.84799999999999998</v>
      </c>
      <c r="AA282" s="301"/>
      <c r="AB282" s="9"/>
      <c r="AC282" s="69"/>
      <c r="AD282" s="201"/>
      <c r="AE282" s="71"/>
      <c r="AF282" s="71"/>
      <c r="AG282" s="71"/>
      <c r="AH282" s="71"/>
      <c r="AI282" s="76"/>
      <c r="AJ282" s="71"/>
      <c r="AK282" s="71"/>
      <c r="AL282" s="71"/>
      <c r="AM282" s="71"/>
      <c r="AN282" s="71"/>
      <c r="AO282" s="71"/>
      <c r="AP282" s="71"/>
      <c r="AQ282" s="72"/>
      <c r="AR282" s="257"/>
      <c r="AS282" s="258"/>
    </row>
    <row r="283" spans="1:45">
      <c r="A283" s="275" t="s">
        <v>260</v>
      </c>
      <c r="B283" s="276"/>
      <c r="C283" s="4" t="s">
        <v>716</v>
      </c>
      <c r="N283" s="9"/>
      <c r="O283" s="8"/>
      <c r="P283" s="242" t="s">
        <v>41</v>
      </c>
      <c r="Q283" s="242"/>
      <c r="R283" s="288">
        <v>3</v>
      </c>
      <c r="S283" s="288"/>
      <c r="T283" s="288">
        <v>4</v>
      </c>
      <c r="U283" s="288"/>
      <c r="V283" s="9"/>
      <c r="W283" s="8"/>
      <c r="X283" s="289" t="s">
        <v>230</v>
      </c>
      <c r="Y283" s="289"/>
      <c r="Z283" s="290">
        <v>0.93899999999999995</v>
      </c>
      <c r="AA283" s="290"/>
      <c r="AB283" s="9"/>
      <c r="AC283" s="69"/>
      <c r="AD283" s="201"/>
      <c r="AE283" s="71"/>
      <c r="AF283" s="71"/>
      <c r="AG283" s="71"/>
      <c r="AH283" s="71"/>
      <c r="AI283" s="76"/>
      <c r="AJ283" s="71"/>
      <c r="AK283" s="71"/>
      <c r="AL283" s="71"/>
      <c r="AM283" s="71"/>
      <c r="AN283" s="71"/>
      <c r="AO283" s="71"/>
      <c r="AP283" s="71"/>
      <c r="AQ283" s="72"/>
      <c r="AR283" s="257"/>
      <c r="AS283" s="258"/>
    </row>
    <row r="284" spans="1:45">
      <c r="A284" s="275"/>
      <c r="B284" s="276"/>
      <c r="C284" s="4" t="s">
        <v>71</v>
      </c>
      <c r="N284" s="9"/>
      <c r="O284" s="8"/>
      <c r="P284" s="246" t="s">
        <v>44</v>
      </c>
      <c r="Q284" s="246"/>
      <c r="R284" s="289">
        <v>3</v>
      </c>
      <c r="S284" s="289"/>
      <c r="T284" s="289">
        <v>4</v>
      </c>
      <c r="U284" s="289"/>
      <c r="V284" s="9"/>
      <c r="W284" s="8"/>
      <c r="X284" s="288" t="s">
        <v>231</v>
      </c>
      <c r="Y284" s="288"/>
      <c r="Z284" s="301">
        <v>0.98199999999999998</v>
      </c>
      <c r="AA284" s="301"/>
      <c r="AB284" s="9"/>
      <c r="AC284" s="69"/>
      <c r="AD284" s="20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2"/>
      <c r="AR284" s="257"/>
      <c r="AS284" s="258"/>
    </row>
    <row r="285" spans="1:45">
      <c r="A285" s="275" t="s">
        <v>261</v>
      </c>
      <c r="B285" s="276"/>
      <c r="C285" s="4" t="s">
        <v>70</v>
      </c>
      <c r="N285" s="9"/>
      <c r="O285" s="8"/>
      <c r="P285" s="242" t="s">
        <v>45</v>
      </c>
      <c r="Q285" s="242"/>
      <c r="R285" s="288">
        <v>3</v>
      </c>
      <c r="S285" s="288"/>
      <c r="T285" s="288">
        <v>4</v>
      </c>
      <c r="U285" s="288"/>
      <c r="V285" s="9"/>
      <c r="W285" s="8"/>
      <c r="X285" s="289" t="s">
        <v>232</v>
      </c>
      <c r="Y285" s="289"/>
      <c r="Z285" s="290">
        <v>0.996</v>
      </c>
      <c r="AA285" s="290"/>
      <c r="AB285" s="9"/>
      <c r="AC285" s="69"/>
      <c r="AD285" s="201"/>
      <c r="AE285" s="71"/>
      <c r="AF285" s="71"/>
      <c r="AG285" s="71"/>
      <c r="AH285" s="71"/>
      <c r="AI285" s="76"/>
      <c r="AJ285" s="71"/>
      <c r="AK285" s="71"/>
      <c r="AL285" s="71"/>
      <c r="AM285" s="71"/>
      <c r="AN285" s="71"/>
      <c r="AO285" s="71"/>
      <c r="AP285" s="71"/>
      <c r="AQ285" s="72"/>
      <c r="AR285" s="257"/>
      <c r="AS285" s="258"/>
    </row>
    <row r="286" spans="1:45" ht="12.75" thickBot="1">
      <c r="A286" s="275" t="s">
        <v>259</v>
      </c>
      <c r="B286" s="27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9"/>
      <c r="O286" s="10"/>
      <c r="P286" s="11"/>
      <c r="Q286" s="11"/>
      <c r="R286" s="11"/>
      <c r="S286" s="11"/>
      <c r="T286" s="11"/>
      <c r="U286" s="11"/>
      <c r="V286" s="12"/>
      <c r="W286" s="10"/>
      <c r="X286" s="322" t="s">
        <v>233</v>
      </c>
      <c r="Y286" s="322"/>
      <c r="Z286" s="306">
        <v>0.999</v>
      </c>
      <c r="AA286" s="306"/>
      <c r="AB286" s="12"/>
      <c r="AC286" s="69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2"/>
      <c r="AR286" s="257"/>
      <c r="AS286" s="258"/>
    </row>
    <row r="287" spans="1:45">
      <c r="A287" s="275" t="s">
        <v>259</v>
      </c>
      <c r="B287" s="27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9"/>
      <c r="O287" s="285" t="s">
        <v>255</v>
      </c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  <c r="AA287" s="286"/>
      <c r="AB287" s="287"/>
      <c r="AC287" s="69"/>
      <c r="AD287" s="20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2"/>
      <c r="AR287" s="257"/>
      <c r="AS287" s="258"/>
    </row>
    <row r="288" spans="1:45" ht="12.75" thickBot="1">
      <c r="A288" s="281" t="s">
        <v>259</v>
      </c>
      <c r="B288" s="282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0"/>
      <c r="P288" s="291" t="s">
        <v>256</v>
      </c>
      <c r="Q288" s="291"/>
      <c r="R288" s="291"/>
      <c r="S288" s="11"/>
      <c r="T288" s="11"/>
      <c r="U288" s="11"/>
      <c r="V288" s="291" t="s">
        <v>257</v>
      </c>
      <c r="W288" s="291"/>
      <c r="X288" s="291"/>
      <c r="Y288" s="11"/>
      <c r="Z288" s="11"/>
      <c r="AA288" s="11"/>
      <c r="AB288" s="12"/>
      <c r="AC288" s="73"/>
      <c r="AD288" s="205"/>
      <c r="AE288" s="74"/>
      <c r="AF288" s="74"/>
      <c r="AG288" s="74"/>
      <c r="AH288" s="74"/>
      <c r="AI288" s="206"/>
      <c r="AJ288" s="74"/>
      <c r="AK288" s="74"/>
      <c r="AL288" s="74"/>
      <c r="AM288" s="74"/>
      <c r="AN288" s="74"/>
      <c r="AO288" s="74"/>
      <c r="AP288" s="74"/>
      <c r="AQ288" s="75"/>
      <c r="AR288" s="257"/>
      <c r="AS288" s="258"/>
    </row>
    <row r="289" spans="1:52" ht="13.5" thickBot="1">
      <c r="A289" s="277" t="s">
        <v>29</v>
      </c>
      <c r="B289" s="278"/>
      <c r="C289" s="278"/>
      <c r="D289" s="284" t="s">
        <v>402</v>
      </c>
      <c r="E289" s="284"/>
      <c r="F289" s="284"/>
      <c r="G289" s="284"/>
      <c r="H289" s="284"/>
      <c r="I289" s="284"/>
      <c r="J289" s="284"/>
      <c r="K289" s="284"/>
      <c r="L289" s="284"/>
      <c r="M289" s="284"/>
      <c r="N289" s="284"/>
      <c r="O289" s="278" t="s">
        <v>30</v>
      </c>
      <c r="P289" s="278"/>
      <c r="Q289" s="278"/>
      <c r="R289" s="284" t="s">
        <v>403</v>
      </c>
      <c r="S289" s="284"/>
      <c r="T289" s="284"/>
      <c r="U289" s="284"/>
      <c r="V289" s="284"/>
      <c r="W289" s="284"/>
      <c r="X289" s="284"/>
      <c r="Y289" s="284"/>
      <c r="Z289" s="284"/>
      <c r="AA289" s="284"/>
      <c r="AB289" s="284"/>
      <c r="AC289" s="284"/>
      <c r="AD289" s="278" t="s">
        <v>32</v>
      </c>
      <c r="AE289" s="278"/>
      <c r="AF289" s="278"/>
      <c r="AG289" s="278"/>
      <c r="AH289" s="284" t="s">
        <v>68</v>
      </c>
      <c r="AI289" s="284"/>
      <c r="AJ289" s="284"/>
      <c r="AK289" s="284" t="s">
        <v>640</v>
      </c>
      <c r="AL289" s="284"/>
      <c r="AM289" s="284"/>
      <c r="AN289" s="284"/>
      <c r="AO289" s="284"/>
      <c r="AP289" s="284"/>
      <c r="AQ289" s="304"/>
      <c r="AR289" s="257" t="s">
        <v>399</v>
      </c>
      <c r="AS289" s="258"/>
    </row>
    <row r="290" spans="1:52">
      <c r="A290" s="262" t="s">
        <v>223</v>
      </c>
      <c r="B290" s="263"/>
      <c r="C290" s="263"/>
      <c r="D290" s="263"/>
      <c r="E290" s="263"/>
      <c r="F290" s="263"/>
      <c r="G290" s="263"/>
      <c r="H290" s="263"/>
      <c r="I290" s="263"/>
      <c r="J290" s="264"/>
      <c r="K290" s="262" t="s">
        <v>297</v>
      </c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4"/>
      <c r="AE290" s="262" t="s">
        <v>224</v>
      </c>
      <c r="AF290" s="263"/>
      <c r="AG290" s="263"/>
      <c r="AH290" s="263"/>
      <c r="AI290" s="263"/>
      <c r="AJ290" s="263"/>
      <c r="AK290" s="263"/>
      <c r="AL290" s="263"/>
      <c r="AM290" s="263"/>
      <c r="AN290" s="263"/>
      <c r="AO290" s="263"/>
      <c r="AP290" s="263"/>
      <c r="AQ290" s="264"/>
      <c r="AR290" s="257"/>
      <c r="AS290" s="258"/>
    </row>
    <row r="291" spans="1:52">
      <c r="A291" s="8"/>
      <c r="B291" s="242" t="s">
        <v>36</v>
      </c>
      <c r="C291" s="242"/>
      <c r="D291" s="242"/>
      <c r="E291" s="242"/>
      <c r="F291" s="260" t="s">
        <v>229</v>
      </c>
      <c r="G291" s="260"/>
      <c r="H291" s="260"/>
      <c r="I291" s="248" t="s">
        <v>220</v>
      </c>
      <c r="J291" s="9"/>
      <c r="K291" s="8"/>
      <c r="L291" s="261" t="s">
        <v>198</v>
      </c>
      <c r="M291" s="261"/>
      <c r="N291" s="261"/>
      <c r="O291" s="261"/>
      <c r="P291" s="260" t="s">
        <v>241</v>
      </c>
      <c r="Q291" s="260"/>
      <c r="R291" s="260"/>
      <c r="S291" s="321" t="s">
        <v>25</v>
      </c>
      <c r="T291" s="321"/>
      <c r="U291" s="261" t="s">
        <v>207</v>
      </c>
      <c r="V291" s="261"/>
      <c r="W291" s="261"/>
      <c r="X291" s="261"/>
      <c r="Y291" s="260" t="s">
        <v>239</v>
      </c>
      <c r="Z291" s="260"/>
      <c r="AA291" s="260"/>
      <c r="AB291" s="321" t="s">
        <v>26</v>
      </c>
      <c r="AC291" s="321"/>
      <c r="AD291" s="9"/>
      <c r="AE291" s="8"/>
      <c r="AG291" s="326" t="s">
        <v>197</v>
      </c>
      <c r="AH291" s="326"/>
      <c r="AI291" s="326"/>
      <c r="AJ291" s="326"/>
      <c r="AK291" s="326"/>
      <c r="AL291" s="260" t="s">
        <v>730</v>
      </c>
      <c r="AM291" s="260"/>
      <c r="AN291" s="260"/>
      <c r="AO291" s="252" t="s">
        <v>220</v>
      </c>
      <c r="AQ291" s="9"/>
      <c r="AR291" s="257"/>
      <c r="AS291" s="258"/>
      <c r="AU291" s="4">
        <f t="shared" ref="AU291:AU296" si="18">VLOOKUP(F291,$BA$13:$BD$17,4,FALSE)</f>
        <v>10</v>
      </c>
      <c r="AV291" s="4">
        <f t="shared" ref="AV291:AV300" si="19">VLOOKUP(P291,$BA$1:$BD$6,4,FALSE)</f>
        <v>3</v>
      </c>
      <c r="AW291" s="4" t="str">
        <f>D289</f>
        <v>K. Najeem</v>
      </c>
      <c r="AX291" s="4" t="str">
        <f>K290</f>
        <v>Military Operation Specialty: Communications Technician</v>
      </c>
      <c r="AY291" s="4">
        <f>SUM(AU291:AU296,AV291:AV311)</f>
        <v>120</v>
      </c>
      <c r="AZ291" s="4">
        <f>SUM(AU291:AU296)</f>
        <v>80</v>
      </c>
    </row>
    <row r="292" spans="1:52">
      <c r="A292" s="8"/>
      <c r="B292" s="246" t="s">
        <v>34</v>
      </c>
      <c r="C292" s="246"/>
      <c r="D292" s="246"/>
      <c r="E292" s="246"/>
      <c r="F292" s="302" t="s">
        <v>235</v>
      </c>
      <c r="G292" s="302"/>
      <c r="H292" s="302"/>
      <c r="I292" s="249" t="s">
        <v>25</v>
      </c>
      <c r="J292" s="9"/>
      <c r="K292" s="8"/>
      <c r="L292" s="283" t="s">
        <v>199</v>
      </c>
      <c r="M292" s="283"/>
      <c r="N292" s="283"/>
      <c r="O292" s="283"/>
      <c r="P292" s="302" t="s">
        <v>240</v>
      </c>
      <c r="Q292" s="302"/>
      <c r="R292" s="302"/>
      <c r="S292" s="325" t="s">
        <v>220</v>
      </c>
      <c r="T292" s="325"/>
      <c r="U292" s="283" t="s">
        <v>208</v>
      </c>
      <c r="V292" s="283"/>
      <c r="W292" s="283"/>
      <c r="X292" s="283"/>
      <c r="Y292" s="302" t="s">
        <v>243</v>
      </c>
      <c r="Z292" s="302"/>
      <c r="AA292" s="302"/>
      <c r="AB292" s="325" t="s">
        <v>122</v>
      </c>
      <c r="AC292" s="325"/>
      <c r="AD292" s="9"/>
      <c r="AE292" s="315" t="s">
        <v>1008</v>
      </c>
      <c r="AF292" s="293"/>
      <c r="AG292" s="293"/>
      <c r="AH292" s="293"/>
      <c r="AI292" s="293"/>
      <c r="AJ292" s="293"/>
      <c r="AK292" s="293"/>
      <c r="AL292" s="293"/>
      <c r="AM292" s="293"/>
      <c r="AN292" s="293"/>
      <c r="AO292" s="293"/>
      <c r="AP292" s="293"/>
      <c r="AQ292" s="316"/>
      <c r="AR292" s="257"/>
      <c r="AS292" s="258"/>
      <c r="AU292" s="4">
        <f t="shared" si="18"/>
        <v>15</v>
      </c>
      <c r="AV292" s="4">
        <f t="shared" si="19"/>
        <v>2</v>
      </c>
      <c r="AW292" s="4">
        <v>20</v>
      </c>
    </row>
    <row r="293" spans="1:52" ht="12.75">
      <c r="A293" s="8"/>
      <c r="B293" s="242" t="s">
        <v>843</v>
      </c>
      <c r="C293" s="242"/>
      <c r="D293" s="242"/>
      <c r="E293" s="242"/>
      <c r="F293" s="260" t="s">
        <v>229</v>
      </c>
      <c r="G293" s="260"/>
      <c r="H293" s="260"/>
      <c r="I293" s="248" t="s">
        <v>220</v>
      </c>
      <c r="J293" s="9"/>
      <c r="K293" s="8"/>
      <c r="L293" s="261" t="s">
        <v>200</v>
      </c>
      <c r="M293" s="261"/>
      <c r="N293" s="261"/>
      <c r="O293" s="261"/>
      <c r="P293" s="260" t="s">
        <v>238</v>
      </c>
      <c r="Q293" s="260"/>
      <c r="R293" s="260"/>
      <c r="S293" s="321" t="s">
        <v>221</v>
      </c>
      <c r="T293" s="321"/>
      <c r="U293" s="261" t="s">
        <v>209</v>
      </c>
      <c r="V293" s="261"/>
      <c r="W293" s="261"/>
      <c r="X293" s="261"/>
      <c r="Y293" s="260" t="s">
        <v>239</v>
      </c>
      <c r="Z293" s="260"/>
      <c r="AA293" s="260"/>
      <c r="AB293" s="321" t="s">
        <v>26</v>
      </c>
      <c r="AC293" s="321"/>
      <c r="AD293" s="9"/>
      <c r="AE293" s="36" t="s">
        <v>680</v>
      </c>
      <c r="AF293" s="308" t="s">
        <v>1009</v>
      </c>
      <c r="AG293" s="308"/>
      <c r="AH293" s="308"/>
      <c r="AI293" s="308" t="s">
        <v>677</v>
      </c>
      <c r="AJ293" s="308"/>
      <c r="AK293" s="308"/>
      <c r="AL293" s="308"/>
      <c r="AM293" s="308"/>
      <c r="AN293" s="308" t="s">
        <v>1009</v>
      </c>
      <c r="AO293" s="308"/>
      <c r="AP293" s="308"/>
      <c r="AQ293" s="37" t="s">
        <v>680</v>
      </c>
      <c r="AR293" s="257"/>
      <c r="AS293" s="258"/>
      <c r="AU293" s="4">
        <f t="shared" si="18"/>
        <v>10</v>
      </c>
      <c r="AV293" s="4">
        <f t="shared" si="19"/>
        <v>0</v>
      </c>
      <c r="AW293" s="4">
        <v>3478</v>
      </c>
    </row>
    <row r="294" spans="1:52">
      <c r="A294" s="8"/>
      <c r="B294" s="246" t="s">
        <v>37</v>
      </c>
      <c r="C294" s="250"/>
      <c r="D294" s="250"/>
      <c r="E294" s="250"/>
      <c r="F294" s="302" t="s">
        <v>229</v>
      </c>
      <c r="G294" s="302"/>
      <c r="H294" s="302"/>
      <c r="I294" s="249" t="s">
        <v>220</v>
      </c>
      <c r="J294" s="9"/>
      <c r="K294" s="8"/>
      <c r="L294" s="283" t="s">
        <v>201</v>
      </c>
      <c r="M294" s="283"/>
      <c r="N294" s="283"/>
      <c r="O294" s="283"/>
      <c r="P294" s="302" t="s">
        <v>241</v>
      </c>
      <c r="Q294" s="302"/>
      <c r="R294" s="302"/>
      <c r="S294" s="325" t="s">
        <v>25</v>
      </c>
      <c r="T294" s="325"/>
      <c r="U294" s="283" t="s">
        <v>210</v>
      </c>
      <c r="V294" s="283"/>
      <c r="W294" s="283"/>
      <c r="X294" s="283"/>
      <c r="Y294" s="302" t="s">
        <v>240</v>
      </c>
      <c r="Z294" s="302"/>
      <c r="AA294" s="302"/>
      <c r="AB294" s="325" t="s">
        <v>220</v>
      </c>
      <c r="AC294" s="325"/>
      <c r="AD294" s="9"/>
      <c r="AE294" s="305" t="s">
        <v>681</v>
      </c>
      <c r="AF294" s="319" t="s">
        <v>679</v>
      </c>
      <c r="AG294" s="319"/>
      <c r="AH294" s="319"/>
      <c r="AI294" s="26"/>
      <c r="AJ294" s="319" t="s">
        <v>311</v>
      </c>
      <c r="AK294" s="319"/>
      <c r="AL294" s="319"/>
      <c r="AM294" s="26"/>
      <c r="AN294" s="319" t="s">
        <v>217</v>
      </c>
      <c r="AO294" s="319"/>
      <c r="AP294" s="319"/>
      <c r="AQ294" s="317" t="s">
        <v>682</v>
      </c>
      <c r="AR294" s="257"/>
      <c r="AS294" s="258"/>
      <c r="AU294" s="4">
        <f t="shared" si="18"/>
        <v>10</v>
      </c>
      <c r="AV294" s="4">
        <f t="shared" si="19"/>
        <v>3</v>
      </c>
    </row>
    <row r="295" spans="1:52">
      <c r="A295" s="8"/>
      <c r="B295" s="242" t="s">
        <v>195</v>
      </c>
      <c r="F295" s="260" t="s">
        <v>236</v>
      </c>
      <c r="G295" s="260"/>
      <c r="H295" s="260"/>
      <c r="I295" s="248" t="s">
        <v>28</v>
      </c>
      <c r="J295" s="9"/>
      <c r="K295" s="8"/>
      <c r="L295" s="261" t="s">
        <v>202</v>
      </c>
      <c r="M295" s="261"/>
      <c r="N295" s="261"/>
      <c r="O295" s="261"/>
      <c r="P295" s="260" t="s">
        <v>240</v>
      </c>
      <c r="Q295" s="260"/>
      <c r="R295" s="260"/>
      <c r="S295" s="321" t="s">
        <v>220</v>
      </c>
      <c r="T295" s="321"/>
      <c r="U295" s="261" t="s">
        <v>211</v>
      </c>
      <c r="V295" s="261"/>
      <c r="W295" s="261"/>
      <c r="X295" s="261"/>
      <c r="Y295" s="260" t="s">
        <v>239</v>
      </c>
      <c r="Z295" s="260"/>
      <c r="AA295" s="260"/>
      <c r="AB295" s="321" t="s">
        <v>26</v>
      </c>
      <c r="AC295" s="321"/>
      <c r="AD295" s="9"/>
      <c r="AE295" s="305"/>
      <c r="AF295" s="309" t="s">
        <v>683</v>
      </c>
      <c r="AG295" s="309"/>
      <c r="AH295" s="309"/>
      <c r="AI295" s="309"/>
      <c r="AJ295" s="309"/>
      <c r="AK295" s="309"/>
      <c r="AL295" s="309"/>
      <c r="AM295" s="309"/>
      <c r="AN295" s="309"/>
      <c r="AO295" s="309"/>
      <c r="AP295" s="309"/>
      <c r="AQ295" s="317"/>
      <c r="AR295" s="257"/>
      <c r="AS295" s="258"/>
      <c r="AU295" s="4">
        <f t="shared" si="18"/>
        <v>20</v>
      </c>
      <c r="AV295" s="4">
        <f t="shared" si="19"/>
        <v>2</v>
      </c>
    </row>
    <row r="296" spans="1:52" ht="12.75">
      <c r="A296" s="8"/>
      <c r="B296" s="246" t="s">
        <v>38</v>
      </c>
      <c r="C296" s="250"/>
      <c r="D296" s="250"/>
      <c r="E296" s="250"/>
      <c r="F296" s="302" t="s">
        <v>235</v>
      </c>
      <c r="G296" s="302"/>
      <c r="H296" s="302"/>
      <c r="I296" s="249" t="s">
        <v>25</v>
      </c>
      <c r="J296" s="9"/>
      <c r="K296" s="8"/>
      <c r="L296" s="283" t="s">
        <v>203</v>
      </c>
      <c r="M296" s="283"/>
      <c r="N296" s="283"/>
      <c r="O296" s="283"/>
      <c r="P296" s="302" t="s">
        <v>242</v>
      </c>
      <c r="Q296" s="302"/>
      <c r="R296" s="302"/>
      <c r="S296" s="325" t="s">
        <v>28</v>
      </c>
      <c r="T296" s="325"/>
      <c r="U296" s="283" t="s">
        <v>212</v>
      </c>
      <c r="V296" s="283"/>
      <c r="W296" s="283"/>
      <c r="X296" s="283"/>
      <c r="Y296" s="302" t="s">
        <v>239</v>
      </c>
      <c r="Z296" s="302"/>
      <c r="AA296" s="302"/>
      <c r="AB296" s="325" t="s">
        <v>26</v>
      </c>
      <c r="AC296" s="325"/>
      <c r="AD296" s="9"/>
      <c r="AE296" s="305"/>
      <c r="AF296" s="40"/>
      <c r="AG296" s="41"/>
      <c r="AH296" s="41"/>
      <c r="AI296" s="41"/>
      <c r="AJ296" s="41"/>
      <c r="AK296" s="41"/>
      <c r="AL296" s="41"/>
      <c r="AM296" s="41"/>
      <c r="AN296" s="41"/>
      <c r="AO296" s="41"/>
      <c r="AP296" s="42"/>
      <c r="AQ296" s="317"/>
      <c r="AR296" s="257"/>
      <c r="AS296" s="258"/>
      <c r="AU296" s="4">
        <f t="shared" si="18"/>
        <v>15</v>
      </c>
      <c r="AV296" s="4">
        <f t="shared" si="19"/>
        <v>4</v>
      </c>
    </row>
    <row r="297" spans="1:52">
      <c r="A297" s="8"/>
      <c r="J297" s="9"/>
      <c r="K297" s="8"/>
      <c r="L297" s="261" t="s">
        <v>218</v>
      </c>
      <c r="M297" s="261"/>
      <c r="N297" s="261"/>
      <c r="O297" s="261"/>
      <c r="P297" s="260" t="s">
        <v>240</v>
      </c>
      <c r="Q297" s="260"/>
      <c r="R297" s="260"/>
      <c r="S297" s="321" t="s">
        <v>220</v>
      </c>
      <c r="T297" s="321"/>
      <c r="U297" s="261" t="s">
        <v>213</v>
      </c>
      <c r="V297" s="261"/>
      <c r="W297" s="261"/>
      <c r="X297" s="261"/>
      <c r="Y297" s="260" t="s">
        <v>241</v>
      </c>
      <c r="Z297" s="260"/>
      <c r="AA297" s="260"/>
      <c r="AB297" s="321" t="s">
        <v>25</v>
      </c>
      <c r="AC297" s="321"/>
      <c r="AD297" s="9"/>
      <c r="AE297" s="305"/>
      <c r="AF297" s="43"/>
      <c r="AG297" s="44"/>
      <c r="AH297" s="44"/>
      <c r="AI297" s="44"/>
      <c r="AJ297" s="44"/>
      <c r="AK297" s="44"/>
      <c r="AL297" s="44"/>
      <c r="AM297" s="44"/>
      <c r="AN297" s="44"/>
      <c r="AO297" s="44"/>
      <c r="AP297" s="45"/>
      <c r="AQ297" s="317"/>
      <c r="AR297" s="257"/>
      <c r="AS297" s="258"/>
      <c r="AV297" s="4">
        <f t="shared" si="19"/>
        <v>2</v>
      </c>
    </row>
    <row r="298" spans="1:52">
      <c r="A298" s="8"/>
      <c r="B298" s="293" t="s">
        <v>39</v>
      </c>
      <c r="C298" s="293"/>
      <c r="D298" s="293"/>
      <c r="E298" s="293"/>
      <c r="F298" s="294">
        <v>9</v>
      </c>
      <c r="G298" s="295"/>
      <c r="H298" s="295"/>
      <c r="I298" s="296"/>
      <c r="J298" s="9"/>
      <c r="K298" s="8"/>
      <c r="L298" s="283" t="s">
        <v>204</v>
      </c>
      <c r="M298" s="283"/>
      <c r="N298" s="283"/>
      <c r="O298" s="283"/>
      <c r="P298" s="302" t="s">
        <v>238</v>
      </c>
      <c r="Q298" s="302"/>
      <c r="R298" s="302"/>
      <c r="S298" s="325" t="s">
        <v>221</v>
      </c>
      <c r="T298" s="325"/>
      <c r="U298" s="283" t="s">
        <v>214</v>
      </c>
      <c r="V298" s="283"/>
      <c r="W298" s="283"/>
      <c r="X298" s="283"/>
      <c r="Y298" s="302" t="s">
        <v>239</v>
      </c>
      <c r="Z298" s="302"/>
      <c r="AA298" s="302"/>
      <c r="AB298" s="325" t="s">
        <v>26</v>
      </c>
      <c r="AC298" s="325"/>
      <c r="AD298" s="9"/>
      <c r="AE298" s="305"/>
      <c r="AF298" s="303" t="s">
        <v>684</v>
      </c>
      <c r="AG298" s="303"/>
      <c r="AH298" s="303"/>
      <c r="AI298" s="303"/>
      <c r="AJ298" s="303"/>
      <c r="AK298" s="303"/>
      <c r="AL298" s="303"/>
      <c r="AM298" s="303"/>
      <c r="AN298" s="303"/>
      <c r="AO298" s="303"/>
      <c r="AP298" s="303"/>
      <c r="AQ298" s="317"/>
      <c r="AR298" s="257"/>
      <c r="AS298" s="258"/>
      <c r="AV298" s="4">
        <f t="shared" si="19"/>
        <v>0</v>
      </c>
    </row>
    <row r="299" spans="1:52" ht="12.75">
      <c r="A299" s="8"/>
      <c r="B299" s="292" t="s">
        <v>244</v>
      </c>
      <c r="C299" s="292"/>
      <c r="D299" s="292"/>
      <c r="E299" s="292"/>
      <c r="F299" s="292"/>
      <c r="G299" s="292"/>
      <c r="H299" s="292"/>
      <c r="I299" s="292"/>
      <c r="J299" s="9"/>
      <c r="K299" s="8"/>
      <c r="L299" s="261" t="s">
        <v>205</v>
      </c>
      <c r="M299" s="261"/>
      <c r="N299" s="261"/>
      <c r="O299" s="261"/>
      <c r="P299" s="260" t="s">
        <v>240</v>
      </c>
      <c r="Q299" s="260"/>
      <c r="R299" s="260"/>
      <c r="S299" s="321" t="s">
        <v>220</v>
      </c>
      <c r="T299" s="321"/>
      <c r="U299" s="261" t="s">
        <v>215</v>
      </c>
      <c r="V299" s="261"/>
      <c r="W299" s="261"/>
      <c r="X299" s="261"/>
      <c r="Y299" s="260" t="s">
        <v>241</v>
      </c>
      <c r="Z299" s="260"/>
      <c r="AA299" s="260"/>
      <c r="AB299" s="321" t="s">
        <v>25</v>
      </c>
      <c r="AC299" s="321"/>
      <c r="AD299" s="9"/>
      <c r="AE299" s="305"/>
      <c r="AF299" s="40"/>
      <c r="AG299" s="41"/>
      <c r="AH299" s="41"/>
      <c r="AI299" s="41"/>
      <c r="AJ299" s="41"/>
      <c r="AK299" s="41"/>
      <c r="AL299" s="41"/>
      <c r="AM299" s="41"/>
      <c r="AN299" s="41"/>
      <c r="AO299" s="41"/>
      <c r="AP299" s="42"/>
      <c r="AQ299" s="317"/>
      <c r="AR299" s="257"/>
      <c r="AS299" s="258"/>
      <c r="AV299" s="4">
        <f t="shared" si="19"/>
        <v>2</v>
      </c>
    </row>
    <row r="300" spans="1:52" ht="12.75" thickBot="1">
      <c r="A300" s="10"/>
      <c r="B300" s="11"/>
      <c r="C300" s="11"/>
      <c r="D300" s="11"/>
      <c r="E300" s="11"/>
      <c r="F300" s="11"/>
      <c r="G300" s="11"/>
      <c r="H300" s="11"/>
      <c r="I300" s="11"/>
      <c r="J300" s="12"/>
      <c r="K300" s="10"/>
      <c r="L300" s="300" t="s">
        <v>206</v>
      </c>
      <c r="M300" s="300"/>
      <c r="N300" s="300"/>
      <c r="O300" s="300"/>
      <c r="P300" s="323" t="s">
        <v>240</v>
      </c>
      <c r="Q300" s="323"/>
      <c r="R300" s="323"/>
      <c r="S300" s="324" t="s">
        <v>220</v>
      </c>
      <c r="T300" s="324"/>
      <c r="U300" s="300"/>
      <c r="V300" s="300"/>
      <c r="W300" s="300"/>
      <c r="X300" s="300"/>
      <c r="Y300" s="323"/>
      <c r="Z300" s="323"/>
      <c r="AA300" s="323"/>
      <c r="AB300" s="320"/>
      <c r="AC300" s="320"/>
      <c r="AD300" s="12"/>
      <c r="AE300" s="39"/>
      <c r="AF300" s="46"/>
      <c r="AG300" s="247"/>
      <c r="AH300" s="247"/>
      <c r="AI300" s="247"/>
      <c r="AJ300" s="247"/>
      <c r="AK300" s="247"/>
      <c r="AL300" s="247"/>
      <c r="AM300" s="247"/>
      <c r="AN300" s="247"/>
      <c r="AO300" s="247"/>
      <c r="AP300" s="47"/>
      <c r="AQ300" s="38"/>
      <c r="AR300" s="257"/>
      <c r="AS300" s="258"/>
      <c r="AV300" s="4">
        <f t="shared" si="19"/>
        <v>2</v>
      </c>
    </row>
    <row r="301" spans="1:52">
      <c r="A301" s="271" t="s">
        <v>807</v>
      </c>
      <c r="B301" s="272"/>
      <c r="C301" s="272"/>
      <c r="D301" s="272"/>
      <c r="E301" s="272"/>
      <c r="F301" s="272"/>
      <c r="G301" s="272"/>
      <c r="H301" s="272"/>
      <c r="I301" s="272"/>
      <c r="J301" s="272"/>
      <c r="K301" s="272"/>
      <c r="L301" s="272"/>
      <c r="M301" s="272"/>
      <c r="N301" s="273"/>
      <c r="O301" s="8"/>
      <c r="AC301" s="271" t="s">
        <v>247</v>
      </c>
      <c r="AD301" s="272"/>
      <c r="AE301" s="272"/>
      <c r="AF301" s="272"/>
      <c r="AG301" s="272"/>
      <c r="AH301" s="272"/>
      <c r="AI301" s="272"/>
      <c r="AJ301" s="272"/>
      <c r="AK301" s="272"/>
      <c r="AL301" s="272"/>
      <c r="AM301" s="272"/>
      <c r="AN301" s="272"/>
      <c r="AO301" s="272"/>
      <c r="AP301" s="272"/>
      <c r="AQ301" s="273"/>
      <c r="AR301" s="257"/>
      <c r="AS301" s="258"/>
      <c r="AV301" s="4">
        <f t="shared" ref="AV301:AV309" si="20">VLOOKUP(Y291,$BA$1:$BD$6,4,FALSE)</f>
        <v>1</v>
      </c>
    </row>
    <row r="302" spans="1:52">
      <c r="A302" s="265" t="s">
        <v>814</v>
      </c>
      <c r="B302" s="266"/>
      <c r="C302" s="266"/>
      <c r="D302" s="266"/>
      <c r="E302" s="266"/>
      <c r="F302" s="266"/>
      <c r="G302" s="266"/>
      <c r="H302" s="248"/>
      <c r="I302" s="248"/>
      <c r="J302" s="248"/>
      <c r="K302" s="248"/>
      <c r="L302" s="248"/>
      <c r="M302" s="248"/>
      <c r="N302" s="248"/>
      <c r="O302" s="8"/>
      <c r="AC302" s="243" t="s">
        <v>226</v>
      </c>
      <c r="AD302" s="242"/>
      <c r="AQ302" s="9"/>
      <c r="AR302" s="257"/>
      <c r="AS302" s="258"/>
      <c r="AV302" s="4">
        <f t="shared" si="20"/>
        <v>5</v>
      </c>
    </row>
    <row r="303" spans="1:52">
      <c r="A303" s="267" t="s">
        <v>815</v>
      </c>
      <c r="B303" s="268"/>
      <c r="C303" s="268"/>
      <c r="D303" s="268"/>
      <c r="E303" s="268"/>
      <c r="F303" s="268"/>
      <c r="G303" s="268"/>
      <c r="H303" s="259">
        <v>98649</v>
      </c>
      <c r="I303" s="259"/>
      <c r="J303" s="259"/>
      <c r="K303" s="259"/>
      <c r="L303" s="244"/>
      <c r="M303" s="244"/>
      <c r="N303" s="134"/>
      <c r="O303" s="8"/>
      <c r="AC303" s="8"/>
      <c r="AD303" s="71" t="s">
        <v>404</v>
      </c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2"/>
      <c r="AR303" s="257"/>
      <c r="AS303" s="258"/>
      <c r="AV303" s="4">
        <f t="shared" si="20"/>
        <v>1</v>
      </c>
    </row>
    <row r="304" spans="1:52">
      <c r="A304" s="269" t="s">
        <v>829</v>
      </c>
      <c r="B304" s="270"/>
      <c r="C304" s="270"/>
      <c r="D304" s="270"/>
      <c r="E304" s="270"/>
      <c r="F304" s="270"/>
      <c r="G304" s="270"/>
      <c r="H304" s="259">
        <v>102970</v>
      </c>
      <c r="I304" s="259"/>
      <c r="J304" s="259"/>
      <c r="K304" s="259"/>
      <c r="L304" s="298" t="str">
        <f>CONCATENATE("[",ROUND(AW292/30,1),"]")</f>
        <v>[0.7]</v>
      </c>
      <c r="M304" s="298"/>
      <c r="N304" s="299"/>
      <c r="O304" s="8"/>
      <c r="AC304" s="8"/>
      <c r="AD304" s="71" t="s">
        <v>405</v>
      </c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2"/>
      <c r="AR304" s="257"/>
      <c r="AS304" s="258"/>
      <c r="AV304" s="4">
        <f t="shared" si="20"/>
        <v>2</v>
      </c>
    </row>
    <row r="305" spans="1:48">
      <c r="A305" s="269" t="s">
        <v>808</v>
      </c>
      <c r="B305" s="270"/>
      <c r="C305" s="270"/>
      <c r="D305" s="270"/>
      <c r="E305" s="270"/>
      <c r="F305" s="270"/>
      <c r="G305" s="270"/>
      <c r="H305" s="279">
        <f>AW293/2160</f>
        <v>1.6101851851851852</v>
      </c>
      <c r="I305" s="279"/>
      <c r="J305" s="279"/>
      <c r="K305" s="279"/>
      <c r="L305" s="279"/>
      <c r="M305" s="279"/>
      <c r="N305" s="280"/>
      <c r="O305" s="8"/>
      <c r="AC305" s="8"/>
      <c r="AD305" s="71" t="s">
        <v>406</v>
      </c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2"/>
      <c r="AR305" s="257"/>
      <c r="AS305" s="258"/>
      <c r="AV305" s="4">
        <f t="shared" si="20"/>
        <v>1</v>
      </c>
    </row>
    <row r="306" spans="1:48">
      <c r="A306" s="267" t="s">
        <v>810</v>
      </c>
      <c r="B306" s="268"/>
      <c r="C306" s="268"/>
      <c r="D306" s="268"/>
      <c r="E306" s="268"/>
      <c r="F306" s="268"/>
      <c r="G306" s="268"/>
      <c r="H306" s="248" t="s">
        <v>844</v>
      </c>
      <c r="I306" s="248"/>
      <c r="J306" s="248"/>
      <c r="K306" s="248"/>
      <c r="L306" s="248"/>
      <c r="N306" s="248"/>
      <c r="O306" s="8"/>
      <c r="AC306" s="8"/>
      <c r="AD306" s="71" t="s">
        <v>407</v>
      </c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2"/>
      <c r="AR306" s="257"/>
      <c r="AS306" s="258"/>
      <c r="AV306" s="4">
        <f t="shared" si="20"/>
        <v>1</v>
      </c>
    </row>
    <row r="307" spans="1:48">
      <c r="A307" s="274" t="s">
        <v>816</v>
      </c>
      <c r="B307" s="261"/>
      <c r="C307" s="261"/>
      <c r="D307" s="261"/>
      <c r="E307" s="261"/>
      <c r="F307" s="261"/>
      <c r="G307" s="261"/>
      <c r="H307" s="248"/>
      <c r="I307" s="248"/>
      <c r="J307" s="248"/>
      <c r="K307" s="248"/>
      <c r="L307" s="248"/>
      <c r="N307" s="248"/>
      <c r="O307" s="8"/>
      <c r="AC307" s="8"/>
      <c r="AD307" s="71" t="s">
        <v>408</v>
      </c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2"/>
      <c r="AR307" s="257"/>
      <c r="AS307" s="258"/>
      <c r="AV307" s="4">
        <f t="shared" si="20"/>
        <v>3</v>
      </c>
    </row>
    <row r="308" spans="1:48">
      <c r="A308" s="267" t="s">
        <v>811</v>
      </c>
      <c r="B308" s="268"/>
      <c r="C308" s="268"/>
      <c r="D308" s="268"/>
      <c r="E308" s="268"/>
      <c r="F308" s="268"/>
      <c r="G308" s="268"/>
      <c r="H308" s="248" t="s">
        <v>1101</v>
      </c>
      <c r="I308" s="248"/>
      <c r="J308" s="248"/>
      <c r="K308" s="248"/>
      <c r="L308" s="248"/>
      <c r="N308" s="248"/>
      <c r="O308" s="8"/>
      <c r="AC308" s="8"/>
      <c r="AD308" s="71" t="s">
        <v>409</v>
      </c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2"/>
      <c r="AR308" s="257"/>
      <c r="AS308" s="258"/>
      <c r="AV308" s="4">
        <f t="shared" si="20"/>
        <v>1</v>
      </c>
    </row>
    <row r="309" spans="1:48">
      <c r="A309" s="269" t="s">
        <v>817</v>
      </c>
      <c r="B309" s="270"/>
      <c r="C309" s="270"/>
      <c r="D309" s="270"/>
      <c r="E309" s="270"/>
      <c r="F309" s="270"/>
      <c r="G309" s="270"/>
      <c r="H309" s="248">
        <v>4</v>
      </c>
      <c r="I309" s="248"/>
      <c r="J309" s="248"/>
      <c r="K309" s="248"/>
      <c r="L309" s="248"/>
      <c r="N309" s="248"/>
      <c r="O309" s="8"/>
      <c r="AC309" s="8"/>
      <c r="AD309" s="71" t="s">
        <v>410</v>
      </c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2"/>
      <c r="AR309" s="257"/>
      <c r="AS309" s="258"/>
      <c r="AV309" s="4">
        <f t="shared" si="20"/>
        <v>3</v>
      </c>
    </row>
    <row r="310" spans="1:48">
      <c r="A310" s="265" t="s">
        <v>818</v>
      </c>
      <c r="B310" s="266"/>
      <c r="C310" s="266"/>
      <c r="D310" s="266"/>
      <c r="E310" s="266"/>
      <c r="F310" s="266"/>
      <c r="G310" s="266"/>
      <c r="H310" s="248"/>
      <c r="I310" s="248"/>
      <c r="J310" s="248"/>
      <c r="K310" s="248"/>
      <c r="L310" s="248"/>
      <c r="N310" s="248"/>
      <c r="O310" s="8"/>
      <c r="AC310" s="8"/>
      <c r="AD310" s="71" t="s">
        <v>411</v>
      </c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2"/>
      <c r="AR310" s="257"/>
      <c r="AS310" s="258"/>
      <c r="AV310" s="4">
        <f>IF(ISERROR(VLOOKUP(Y300,$BA$1:$BD$6,4,FALSE)),0,VLOOKUP(Y300,$BA$1:$BD$6,4,FALSE))</f>
        <v>0</v>
      </c>
    </row>
    <row r="311" spans="1:48">
      <c r="A311" s="267" t="s">
        <v>809</v>
      </c>
      <c r="B311" s="268"/>
      <c r="C311" s="268"/>
      <c r="D311" s="268"/>
      <c r="E311" s="268"/>
      <c r="F311" s="268"/>
      <c r="G311" s="268"/>
      <c r="H311" s="248" t="s">
        <v>1102</v>
      </c>
      <c r="I311" s="248"/>
      <c r="J311" s="248"/>
      <c r="K311" s="248"/>
      <c r="L311" s="248"/>
      <c r="N311" s="248"/>
      <c r="O311" s="8"/>
      <c r="AC311" s="8"/>
      <c r="AD311" s="71" t="s">
        <v>412</v>
      </c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2"/>
      <c r="AR311" s="257"/>
      <c r="AS311" s="258"/>
      <c r="AV311" s="4">
        <f>VLOOKUP(AL291,$BA$8:$BD$11,4,FALSE)</f>
        <v>2</v>
      </c>
    </row>
    <row r="312" spans="1:48">
      <c r="A312" s="269" t="s">
        <v>819</v>
      </c>
      <c r="B312" s="270"/>
      <c r="C312" s="270"/>
      <c r="D312" s="270"/>
      <c r="E312" s="270"/>
      <c r="F312" s="270"/>
      <c r="G312" s="270"/>
      <c r="H312" s="248" t="s">
        <v>1103</v>
      </c>
      <c r="I312" s="248"/>
      <c r="J312" s="248"/>
      <c r="K312" s="248"/>
      <c r="L312" s="248"/>
      <c r="N312" s="248"/>
      <c r="O312" s="8"/>
      <c r="AC312" s="8"/>
      <c r="AD312" s="71" t="s">
        <v>413</v>
      </c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2"/>
      <c r="AR312" s="257"/>
      <c r="AS312" s="258"/>
    </row>
    <row r="313" spans="1:48">
      <c r="A313" s="269" t="s">
        <v>812</v>
      </c>
      <c r="B313" s="270"/>
      <c r="C313" s="270"/>
      <c r="D313" s="270"/>
      <c r="E313" s="270"/>
      <c r="F313" s="270"/>
      <c r="G313" s="270"/>
      <c r="H313" s="245" t="s">
        <v>822</v>
      </c>
      <c r="I313" s="248" t="s">
        <v>821</v>
      </c>
      <c r="K313" s="245" t="s">
        <v>724</v>
      </c>
      <c r="L313" s="248" t="s">
        <v>823</v>
      </c>
      <c r="N313" s="248"/>
      <c r="O313" s="8"/>
      <c r="AC313" s="8"/>
      <c r="AD313" s="71" t="s">
        <v>414</v>
      </c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2"/>
      <c r="AR313" s="257"/>
      <c r="AS313" s="258"/>
    </row>
    <row r="314" spans="1:48">
      <c r="A314" s="269" t="s">
        <v>813</v>
      </c>
      <c r="B314" s="270"/>
      <c r="C314" s="270"/>
      <c r="D314" s="270"/>
      <c r="E314" s="270"/>
      <c r="F314" s="270"/>
      <c r="G314" s="270"/>
      <c r="H314" s="245" t="s">
        <v>822</v>
      </c>
      <c r="I314" s="248" t="s">
        <v>821</v>
      </c>
      <c r="K314" s="245" t="s">
        <v>724</v>
      </c>
      <c r="L314" s="248" t="s">
        <v>823</v>
      </c>
      <c r="O314" s="8"/>
      <c r="AC314" s="8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2"/>
      <c r="AR314" s="257"/>
      <c r="AS314" s="258"/>
    </row>
    <row r="315" spans="1:48">
      <c r="A315" s="267" t="s">
        <v>820</v>
      </c>
      <c r="B315" s="268"/>
      <c r="C315" s="268"/>
      <c r="D315" s="268"/>
      <c r="E315" s="268"/>
      <c r="F315" s="268"/>
      <c r="G315" s="268"/>
      <c r="H315" s="245" t="s">
        <v>822</v>
      </c>
      <c r="I315" s="248" t="s">
        <v>821</v>
      </c>
      <c r="K315" s="245" t="s">
        <v>724</v>
      </c>
      <c r="L315" s="248" t="s">
        <v>823</v>
      </c>
      <c r="O315" s="8"/>
      <c r="AC315" s="243" t="s">
        <v>227</v>
      </c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2"/>
      <c r="AR315" s="257"/>
      <c r="AS315" s="258"/>
    </row>
    <row r="316" spans="1:48">
      <c r="A316" s="271" t="s">
        <v>824</v>
      </c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3"/>
      <c r="O316" s="8"/>
      <c r="AC316" s="8"/>
      <c r="AD316" s="311" t="s">
        <v>31</v>
      </c>
      <c r="AE316" s="311"/>
      <c r="AF316" s="311"/>
      <c r="AG316" s="311"/>
      <c r="AH316" s="313" t="s">
        <v>94</v>
      </c>
      <c r="AI316" s="313"/>
      <c r="AJ316" s="313"/>
      <c r="AK316" s="313"/>
      <c r="AL316" s="311" t="s">
        <v>216</v>
      </c>
      <c r="AM316" s="311"/>
      <c r="AN316" s="311"/>
      <c r="AO316" s="313" t="s">
        <v>56</v>
      </c>
      <c r="AP316" s="313"/>
      <c r="AQ316" s="314"/>
      <c r="AR316" s="257"/>
      <c r="AS316" s="258"/>
    </row>
    <row r="317" spans="1:48">
      <c r="A317" s="69" t="s">
        <v>1104</v>
      </c>
      <c r="N317" s="9"/>
      <c r="O317" s="8"/>
      <c r="AC317" s="8"/>
      <c r="AD317" s="310" t="s">
        <v>219</v>
      </c>
      <c r="AE317" s="310"/>
      <c r="AF317" s="310"/>
      <c r="AG317" s="310"/>
      <c r="AH317" s="307" t="s">
        <v>249</v>
      </c>
      <c r="AI317" s="307"/>
      <c r="AJ317" s="307"/>
      <c r="AK317" s="307"/>
      <c r="AL317" s="310" t="s">
        <v>50</v>
      </c>
      <c r="AM317" s="310"/>
      <c r="AN317" s="310"/>
      <c r="AO317" s="307" t="s">
        <v>53</v>
      </c>
      <c r="AP317" s="307"/>
      <c r="AQ317" s="318"/>
      <c r="AR317" s="257"/>
      <c r="AS317" s="258"/>
    </row>
    <row r="318" spans="1:48">
      <c r="A318" s="184" t="s">
        <v>1105</v>
      </c>
      <c r="B318" s="138"/>
      <c r="C318" s="138"/>
      <c r="D318" s="138"/>
      <c r="E318" s="138"/>
      <c r="F318" s="138"/>
      <c r="G318" s="138"/>
      <c r="H318" s="248"/>
      <c r="I318" s="248"/>
      <c r="J318" s="248"/>
      <c r="K318" s="248"/>
      <c r="L318" s="248"/>
      <c r="M318" s="248"/>
      <c r="N318" s="251"/>
      <c r="O318" s="8"/>
      <c r="AC318" s="8"/>
      <c r="AD318" s="311" t="s">
        <v>33</v>
      </c>
      <c r="AE318" s="311"/>
      <c r="AF318" s="311"/>
      <c r="AG318" s="311"/>
      <c r="AH318" s="312" t="s">
        <v>132</v>
      </c>
      <c r="AI318" s="312"/>
      <c r="AJ318" s="312"/>
      <c r="AK318" s="312"/>
      <c r="AL318" s="311" t="s">
        <v>22</v>
      </c>
      <c r="AM318" s="311"/>
      <c r="AN318" s="311"/>
      <c r="AO318" s="313" t="s">
        <v>147</v>
      </c>
      <c r="AP318" s="313"/>
      <c r="AQ318" s="314"/>
      <c r="AR318" s="257"/>
      <c r="AS318" s="258"/>
    </row>
    <row r="319" spans="1:48">
      <c r="A319" s="69" t="s">
        <v>1106</v>
      </c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51"/>
      <c r="O319" s="8"/>
      <c r="AC319" s="8"/>
      <c r="AD319" s="310" t="s">
        <v>48</v>
      </c>
      <c r="AE319" s="310"/>
      <c r="AF319" s="310"/>
      <c r="AG319" s="310"/>
      <c r="AH319" s="307" t="s">
        <v>80</v>
      </c>
      <c r="AI319" s="307"/>
      <c r="AJ319" s="307"/>
      <c r="AK319" s="307"/>
      <c r="AL319" s="310" t="s">
        <v>49</v>
      </c>
      <c r="AM319" s="310"/>
      <c r="AN319" s="310"/>
      <c r="AO319" s="307" t="s">
        <v>75</v>
      </c>
      <c r="AP319" s="307"/>
      <c r="AQ319" s="318"/>
      <c r="AR319" s="257"/>
      <c r="AS319" s="258"/>
    </row>
    <row r="320" spans="1:48">
      <c r="A320" s="184" t="s">
        <v>1107</v>
      </c>
      <c r="B320" s="138"/>
      <c r="C320" s="138"/>
      <c r="D320" s="138"/>
      <c r="E320" s="138"/>
      <c r="F320" s="138"/>
      <c r="G320" s="138"/>
      <c r="H320" s="248"/>
      <c r="I320" s="248"/>
      <c r="J320" s="248"/>
      <c r="K320" s="248"/>
      <c r="L320" s="248"/>
      <c r="M320" s="248"/>
      <c r="N320" s="251"/>
      <c r="O320" s="8"/>
      <c r="AC320" s="243" t="s">
        <v>228</v>
      </c>
      <c r="AD320" s="242"/>
      <c r="AQ320" s="9"/>
      <c r="AR320" s="257"/>
      <c r="AS320" s="258"/>
    </row>
    <row r="321" spans="1:45">
      <c r="A321" s="69" t="s">
        <v>1108</v>
      </c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8"/>
      <c r="AC321" s="8"/>
      <c r="AD321" s="4" t="s">
        <v>78</v>
      </c>
      <c r="AQ321" s="9"/>
      <c r="AR321" s="257"/>
      <c r="AS321" s="258"/>
    </row>
    <row r="322" spans="1:45" ht="12.75" thickBot="1">
      <c r="A322" s="271" t="s">
        <v>740</v>
      </c>
      <c r="B322" s="272"/>
      <c r="C322" s="272"/>
      <c r="D322" s="272"/>
      <c r="E322" s="272"/>
      <c r="F322" s="272"/>
      <c r="G322" s="272"/>
      <c r="H322" s="272"/>
      <c r="I322" s="272"/>
      <c r="J322" s="272"/>
      <c r="K322" s="272"/>
      <c r="L322" s="272"/>
      <c r="M322" s="272"/>
      <c r="N322" s="273"/>
      <c r="O322" s="8"/>
      <c r="AC322" s="10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2"/>
      <c r="AR322" s="257"/>
      <c r="AS322" s="258"/>
    </row>
    <row r="323" spans="1:45">
      <c r="A323" s="275" t="s">
        <v>261</v>
      </c>
      <c r="B323" s="276"/>
      <c r="C323" s="4" t="s">
        <v>717</v>
      </c>
      <c r="N323" s="9"/>
      <c r="O323" s="8"/>
      <c r="AC323" s="262" t="s">
        <v>254</v>
      </c>
      <c r="AD323" s="263"/>
      <c r="AE323" s="263"/>
      <c r="AF323" s="263"/>
      <c r="AG323" s="263"/>
      <c r="AH323" s="263"/>
      <c r="AI323" s="263"/>
      <c r="AJ323" s="263"/>
      <c r="AK323" s="263"/>
      <c r="AL323" s="263"/>
      <c r="AM323" s="263"/>
      <c r="AN323" s="263"/>
      <c r="AO323" s="263"/>
      <c r="AP323" s="263"/>
      <c r="AQ323" s="264"/>
      <c r="AR323" s="257"/>
      <c r="AS323" s="258"/>
    </row>
    <row r="324" spans="1:45" ht="12.75" thickBot="1">
      <c r="A324" s="275" t="s">
        <v>260</v>
      </c>
      <c r="B324" s="276"/>
      <c r="C324" s="4" t="s">
        <v>621</v>
      </c>
      <c r="N324" s="9"/>
      <c r="O324" s="8"/>
      <c r="AC324" s="69"/>
      <c r="AD324" s="201"/>
      <c r="AE324" s="71"/>
      <c r="AF324" s="71"/>
      <c r="AG324" s="71"/>
      <c r="AH324" s="71"/>
      <c r="AI324" s="76"/>
      <c r="AJ324" s="71"/>
      <c r="AK324" s="71"/>
      <c r="AL324" s="71"/>
      <c r="AM324" s="71"/>
      <c r="AN324" s="71"/>
      <c r="AO324" s="71"/>
      <c r="AP324" s="71"/>
      <c r="AQ324" s="72"/>
      <c r="AR324" s="257"/>
      <c r="AS324" s="258"/>
    </row>
    <row r="325" spans="1:45">
      <c r="A325" s="275" t="s">
        <v>260</v>
      </c>
      <c r="B325" s="276"/>
      <c r="C325" s="4" t="s">
        <v>622</v>
      </c>
      <c r="N325" s="9"/>
      <c r="O325" s="262" t="s">
        <v>67</v>
      </c>
      <c r="P325" s="263"/>
      <c r="Q325" s="263"/>
      <c r="R325" s="263"/>
      <c r="S325" s="263"/>
      <c r="T325" s="263"/>
      <c r="U325" s="263"/>
      <c r="V325" s="264"/>
      <c r="W325" s="23"/>
      <c r="X325" s="24" t="s">
        <v>245</v>
      </c>
      <c r="Y325" s="24"/>
      <c r="Z325" s="24"/>
      <c r="AA325" s="24"/>
      <c r="AB325" s="25"/>
      <c r="AC325" s="69"/>
      <c r="AD325" s="201"/>
      <c r="AE325" s="71"/>
      <c r="AF325" s="71"/>
      <c r="AG325" s="71"/>
      <c r="AH325" s="71"/>
      <c r="AI325" s="76"/>
      <c r="AJ325" s="71"/>
      <c r="AK325" s="71"/>
      <c r="AL325" s="71"/>
      <c r="AM325" s="71"/>
      <c r="AN325" s="71"/>
      <c r="AO325" s="71"/>
      <c r="AP325" s="71"/>
      <c r="AQ325" s="72"/>
      <c r="AR325" s="257"/>
      <c r="AS325" s="258"/>
    </row>
    <row r="326" spans="1:45">
      <c r="A326" s="275" t="s">
        <v>261</v>
      </c>
      <c r="B326" s="276"/>
      <c r="C326" s="4" t="s">
        <v>780</v>
      </c>
      <c r="N326" s="9"/>
      <c r="O326" s="8"/>
      <c r="R326" s="297" t="s">
        <v>46</v>
      </c>
      <c r="S326" s="297"/>
      <c r="T326" s="297" t="s">
        <v>47</v>
      </c>
      <c r="U326" s="297"/>
      <c r="V326" s="9"/>
      <c r="W326" s="8"/>
      <c r="X326" s="288" t="s">
        <v>220</v>
      </c>
      <c r="Y326" s="288"/>
      <c r="Z326" s="301">
        <v>0.1</v>
      </c>
      <c r="AA326" s="301"/>
      <c r="AB326" s="9"/>
      <c r="AC326" s="69"/>
      <c r="AD326" s="201"/>
      <c r="AE326" s="71"/>
      <c r="AF326" s="71"/>
      <c r="AG326" s="71"/>
      <c r="AH326" s="71"/>
      <c r="AI326" s="76"/>
      <c r="AJ326" s="71"/>
      <c r="AK326" s="71"/>
      <c r="AL326" s="71"/>
      <c r="AM326" s="71"/>
      <c r="AN326" s="71"/>
      <c r="AO326" s="71"/>
      <c r="AP326" s="71"/>
      <c r="AQ326" s="72"/>
      <c r="AR326" s="257"/>
      <c r="AS326" s="258"/>
    </row>
    <row r="327" spans="1:45">
      <c r="A327" s="275" t="s">
        <v>261</v>
      </c>
      <c r="B327" s="276"/>
      <c r="C327" s="4" t="s">
        <v>715</v>
      </c>
      <c r="N327" s="9"/>
      <c r="O327" s="8"/>
      <c r="P327" s="242" t="s">
        <v>42</v>
      </c>
      <c r="Q327" s="242"/>
      <c r="R327" s="288">
        <v>4</v>
      </c>
      <c r="S327" s="288"/>
      <c r="T327" s="288">
        <v>4</v>
      </c>
      <c r="U327" s="288"/>
      <c r="V327" s="9"/>
      <c r="W327" s="8"/>
      <c r="X327" s="289" t="s">
        <v>25</v>
      </c>
      <c r="Y327" s="289"/>
      <c r="Z327" s="290">
        <v>0.28000000000000003</v>
      </c>
      <c r="AA327" s="290"/>
      <c r="AB327" s="9"/>
      <c r="AC327" s="69"/>
      <c r="AD327" s="201"/>
      <c r="AE327" s="71"/>
      <c r="AF327" s="71"/>
      <c r="AG327" s="71"/>
      <c r="AH327" s="71"/>
      <c r="AI327" s="76"/>
      <c r="AJ327" s="71"/>
      <c r="AK327" s="71"/>
      <c r="AL327" s="71"/>
      <c r="AM327" s="71"/>
      <c r="AN327" s="71"/>
      <c r="AO327" s="71"/>
      <c r="AP327" s="71"/>
      <c r="AQ327" s="72"/>
      <c r="AR327" s="257"/>
      <c r="AS327" s="258"/>
    </row>
    <row r="328" spans="1:45">
      <c r="A328" s="275" t="s">
        <v>261</v>
      </c>
      <c r="B328" s="276"/>
      <c r="C328" s="4" t="s">
        <v>72</v>
      </c>
      <c r="N328" s="9"/>
      <c r="O328" s="8"/>
      <c r="P328" s="246" t="s">
        <v>184</v>
      </c>
      <c r="Q328" s="246"/>
      <c r="R328" s="289">
        <v>1</v>
      </c>
      <c r="S328" s="289"/>
      <c r="T328" s="289">
        <v>3</v>
      </c>
      <c r="U328" s="289"/>
      <c r="V328" s="9"/>
      <c r="W328" s="8"/>
      <c r="X328" s="288" t="s">
        <v>28</v>
      </c>
      <c r="Y328" s="288"/>
      <c r="Z328" s="301">
        <v>0.496</v>
      </c>
      <c r="AA328" s="301"/>
      <c r="AB328" s="9"/>
      <c r="AC328" s="69"/>
      <c r="AD328" s="201"/>
      <c r="AE328" s="71"/>
      <c r="AF328" s="71"/>
      <c r="AG328" s="71"/>
      <c r="AH328" s="71"/>
      <c r="AI328" s="76"/>
      <c r="AJ328" s="71"/>
      <c r="AK328" s="71"/>
      <c r="AL328" s="71"/>
      <c r="AM328" s="71"/>
      <c r="AN328" s="71"/>
      <c r="AO328" s="71"/>
      <c r="AP328" s="71"/>
      <c r="AQ328" s="72"/>
      <c r="AR328" s="257"/>
      <c r="AS328" s="258"/>
    </row>
    <row r="329" spans="1:45">
      <c r="A329" s="275" t="s">
        <v>260</v>
      </c>
      <c r="B329" s="276"/>
      <c r="C329" s="248" t="s">
        <v>728</v>
      </c>
      <c r="N329" s="9"/>
      <c r="O329" s="8"/>
      <c r="P329" s="242" t="s">
        <v>43</v>
      </c>
      <c r="Q329" s="242"/>
      <c r="R329" s="288">
        <v>4</v>
      </c>
      <c r="S329" s="288"/>
      <c r="T329" s="288">
        <v>4</v>
      </c>
      <c r="U329" s="288"/>
      <c r="V329" s="9"/>
      <c r="W329" s="8"/>
      <c r="X329" s="289" t="s">
        <v>122</v>
      </c>
      <c r="Y329" s="289"/>
      <c r="Z329" s="290">
        <v>0.69699999999999995</v>
      </c>
      <c r="AA329" s="290"/>
      <c r="AB329" s="9"/>
      <c r="AC329" s="69"/>
      <c r="AD329" s="20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2"/>
      <c r="AR329" s="257"/>
      <c r="AS329" s="258"/>
    </row>
    <row r="330" spans="1:45">
      <c r="A330" s="275"/>
      <c r="B330" s="276"/>
      <c r="C330" s="4" t="s">
        <v>69</v>
      </c>
      <c r="N330" s="9"/>
      <c r="O330" s="8"/>
      <c r="P330" s="246" t="s">
        <v>40</v>
      </c>
      <c r="Q330" s="246"/>
      <c r="R330" s="289">
        <v>3</v>
      </c>
      <c r="S330" s="289"/>
      <c r="T330" s="289">
        <v>4</v>
      </c>
      <c r="U330" s="289"/>
      <c r="V330" s="9"/>
      <c r="W330" s="8"/>
      <c r="X330" s="288" t="s">
        <v>123</v>
      </c>
      <c r="Y330" s="288"/>
      <c r="Z330" s="301">
        <v>0.84799999999999998</v>
      </c>
      <c r="AA330" s="301"/>
      <c r="AB330" s="9"/>
      <c r="AC330" s="69"/>
      <c r="AD330" s="201"/>
      <c r="AE330" s="71"/>
      <c r="AF330" s="71"/>
      <c r="AG330" s="71"/>
      <c r="AH330" s="71"/>
      <c r="AI330" s="76"/>
      <c r="AJ330" s="71"/>
      <c r="AK330" s="71"/>
      <c r="AL330" s="71"/>
      <c r="AM330" s="71"/>
      <c r="AN330" s="71"/>
      <c r="AO330" s="71"/>
      <c r="AP330" s="71"/>
      <c r="AQ330" s="72"/>
      <c r="AR330" s="257"/>
      <c r="AS330" s="258"/>
    </row>
    <row r="331" spans="1:45">
      <c r="A331" s="275" t="s">
        <v>260</v>
      </c>
      <c r="B331" s="276"/>
      <c r="C331" s="4" t="s">
        <v>716</v>
      </c>
      <c r="N331" s="9"/>
      <c r="O331" s="8"/>
      <c r="P331" s="242" t="s">
        <v>41</v>
      </c>
      <c r="Q331" s="242"/>
      <c r="R331" s="288">
        <v>3</v>
      </c>
      <c r="S331" s="288"/>
      <c r="T331" s="288">
        <v>4</v>
      </c>
      <c r="U331" s="288"/>
      <c r="V331" s="9"/>
      <c r="W331" s="8"/>
      <c r="X331" s="289" t="s">
        <v>230</v>
      </c>
      <c r="Y331" s="289"/>
      <c r="Z331" s="290">
        <v>0.93899999999999995</v>
      </c>
      <c r="AA331" s="290"/>
      <c r="AB331" s="9"/>
      <c r="AC331" s="69"/>
      <c r="AD331" s="201"/>
      <c r="AE331" s="71"/>
      <c r="AF331" s="71"/>
      <c r="AG331" s="71"/>
      <c r="AH331" s="71"/>
      <c r="AI331" s="76"/>
      <c r="AJ331" s="71"/>
      <c r="AK331" s="71"/>
      <c r="AL331" s="71"/>
      <c r="AM331" s="71"/>
      <c r="AN331" s="71"/>
      <c r="AO331" s="71"/>
      <c r="AP331" s="71"/>
      <c r="AQ331" s="72"/>
      <c r="AR331" s="257"/>
      <c r="AS331" s="258"/>
    </row>
    <row r="332" spans="1:45">
      <c r="A332" s="275"/>
      <c r="B332" s="276"/>
      <c r="C332" s="4" t="s">
        <v>71</v>
      </c>
      <c r="N332" s="9"/>
      <c r="O332" s="8"/>
      <c r="P332" s="246" t="s">
        <v>44</v>
      </c>
      <c r="Q332" s="246"/>
      <c r="R332" s="289">
        <v>3</v>
      </c>
      <c r="S332" s="289"/>
      <c r="T332" s="289">
        <v>4</v>
      </c>
      <c r="U332" s="289"/>
      <c r="V332" s="9"/>
      <c r="W332" s="8"/>
      <c r="X332" s="288" t="s">
        <v>231</v>
      </c>
      <c r="Y332" s="288"/>
      <c r="Z332" s="301">
        <v>0.98199999999999998</v>
      </c>
      <c r="AA332" s="301"/>
      <c r="AB332" s="9"/>
      <c r="AC332" s="69"/>
      <c r="AD332" s="20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2"/>
      <c r="AR332" s="257"/>
      <c r="AS332" s="258"/>
    </row>
    <row r="333" spans="1:45">
      <c r="A333" s="275" t="s">
        <v>261</v>
      </c>
      <c r="B333" s="276"/>
      <c r="C333" s="4" t="s">
        <v>70</v>
      </c>
      <c r="N333" s="9"/>
      <c r="O333" s="8"/>
      <c r="P333" s="242" t="s">
        <v>45</v>
      </c>
      <c r="Q333" s="242"/>
      <c r="R333" s="288">
        <v>3</v>
      </c>
      <c r="S333" s="288"/>
      <c r="T333" s="288">
        <v>4</v>
      </c>
      <c r="U333" s="288"/>
      <c r="V333" s="9"/>
      <c r="W333" s="8"/>
      <c r="X333" s="289" t="s">
        <v>232</v>
      </c>
      <c r="Y333" s="289"/>
      <c r="Z333" s="290">
        <v>0.996</v>
      </c>
      <c r="AA333" s="290"/>
      <c r="AB333" s="9"/>
      <c r="AC333" s="69"/>
      <c r="AD333" s="201"/>
      <c r="AE333" s="71"/>
      <c r="AF333" s="71"/>
      <c r="AG333" s="71"/>
      <c r="AH333" s="71"/>
      <c r="AI333" s="76"/>
      <c r="AJ333" s="71"/>
      <c r="AK333" s="71"/>
      <c r="AL333" s="71"/>
      <c r="AM333" s="71"/>
      <c r="AN333" s="71"/>
      <c r="AO333" s="71"/>
      <c r="AP333" s="71"/>
      <c r="AQ333" s="72"/>
      <c r="AR333" s="257"/>
      <c r="AS333" s="258"/>
    </row>
    <row r="334" spans="1:45" ht="12.75" thickBot="1">
      <c r="A334" s="275" t="s">
        <v>261</v>
      </c>
      <c r="B334" s="276"/>
      <c r="C334" s="248" t="s">
        <v>714</v>
      </c>
      <c r="N334" s="9"/>
      <c r="O334" s="10"/>
      <c r="P334" s="11"/>
      <c r="Q334" s="11"/>
      <c r="R334" s="11"/>
      <c r="S334" s="11"/>
      <c r="T334" s="11"/>
      <c r="U334" s="11"/>
      <c r="V334" s="12"/>
      <c r="W334" s="10"/>
      <c r="X334" s="322" t="s">
        <v>233</v>
      </c>
      <c r="Y334" s="322"/>
      <c r="Z334" s="306">
        <v>0.999</v>
      </c>
      <c r="AA334" s="306"/>
      <c r="AB334" s="12"/>
      <c r="AC334" s="69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2"/>
      <c r="AR334" s="257"/>
      <c r="AS334" s="258"/>
    </row>
    <row r="335" spans="1:45">
      <c r="A335" s="275" t="s">
        <v>259</v>
      </c>
      <c r="B335" s="27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9"/>
      <c r="O335" s="285" t="s">
        <v>255</v>
      </c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7"/>
      <c r="AC335" s="69"/>
      <c r="AD335" s="20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2"/>
      <c r="AR335" s="257"/>
      <c r="AS335" s="258"/>
    </row>
    <row r="336" spans="1:45" ht="12.75" thickBot="1">
      <c r="A336" s="281" t="s">
        <v>259</v>
      </c>
      <c r="B336" s="282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0"/>
      <c r="P336" s="291" t="s">
        <v>256</v>
      </c>
      <c r="Q336" s="291"/>
      <c r="R336" s="291"/>
      <c r="S336" s="11"/>
      <c r="T336" s="11"/>
      <c r="U336" s="11"/>
      <c r="V336" s="291" t="s">
        <v>257</v>
      </c>
      <c r="W336" s="291"/>
      <c r="X336" s="291"/>
      <c r="Y336" s="11"/>
      <c r="Z336" s="11"/>
      <c r="AA336" s="11"/>
      <c r="AB336" s="12"/>
      <c r="AC336" s="73"/>
      <c r="AD336" s="205"/>
      <c r="AE336" s="74"/>
      <c r="AF336" s="74"/>
      <c r="AG336" s="74"/>
      <c r="AH336" s="74"/>
      <c r="AI336" s="206"/>
      <c r="AJ336" s="74"/>
      <c r="AK336" s="74"/>
      <c r="AL336" s="74"/>
      <c r="AM336" s="74"/>
      <c r="AN336" s="74"/>
      <c r="AO336" s="74"/>
      <c r="AP336" s="74"/>
      <c r="AQ336" s="75"/>
      <c r="AR336" s="257"/>
      <c r="AS336" s="258"/>
    </row>
    <row r="337" spans="1:52" ht="13.5" thickBot="1">
      <c r="A337" s="277" t="s">
        <v>29</v>
      </c>
      <c r="B337" s="278"/>
      <c r="C337" s="278"/>
      <c r="D337" s="284" t="s">
        <v>425</v>
      </c>
      <c r="E337" s="284"/>
      <c r="F337" s="284"/>
      <c r="G337" s="284"/>
      <c r="H337" s="284"/>
      <c r="I337" s="284"/>
      <c r="J337" s="284"/>
      <c r="K337" s="284"/>
      <c r="L337" s="284"/>
      <c r="M337" s="284"/>
      <c r="N337" s="284"/>
      <c r="O337" s="278" t="s">
        <v>30</v>
      </c>
      <c r="P337" s="278"/>
      <c r="Q337" s="278"/>
      <c r="R337" s="284" t="s">
        <v>60</v>
      </c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78" t="s">
        <v>32</v>
      </c>
      <c r="AE337" s="278"/>
      <c r="AF337" s="278"/>
      <c r="AG337" s="278"/>
      <c r="AH337" s="284" t="s">
        <v>68</v>
      </c>
      <c r="AI337" s="284"/>
      <c r="AJ337" s="284"/>
      <c r="AK337" s="284" t="s">
        <v>641</v>
      </c>
      <c r="AL337" s="284"/>
      <c r="AM337" s="284"/>
      <c r="AN337" s="284"/>
      <c r="AO337" s="284"/>
      <c r="AP337" s="284"/>
      <c r="AQ337" s="304"/>
      <c r="AR337" s="257" t="s">
        <v>399</v>
      </c>
      <c r="AS337" s="258"/>
    </row>
    <row r="338" spans="1:52">
      <c r="A338" s="262" t="s">
        <v>223</v>
      </c>
      <c r="B338" s="263"/>
      <c r="C338" s="263"/>
      <c r="D338" s="263"/>
      <c r="E338" s="263"/>
      <c r="F338" s="263"/>
      <c r="G338" s="263"/>
      <c r="H338" s="263"/>
      <c r="I338" s="263"/>
      <c r="J338" s="264"/>
      <c r="K338" s="262" t="s">
        <v>620</v>
      </c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/>
      <c r="X338" s="263"/>
      <c r="Y338" s="263"/>
      <c r="Z338" s="263"/>
      <c r="AA338" s="263"/>
      <c r="AB338" s="263"/>
      <c r="AC338" s="263"/>
      <c r="AD338" s="264"/>
      <c r="AE338" s="262" t="s">
        <v>224</v>
      </c>
      <c r="AF338" s="263"/>
      <c r="AG338" s="263"/>
      <c r="AH338" s="263"/>
      <c r="AI338" s="263"/>
      <c r="AJ338" s="263"/>
      <c r="AK338" s="263"/>
      <c r="AL338" s="263"/>
      <c r="AM338" s="263"/>
      <c r="AN338" s="263"/>
      <c r="AO338" s="263"/>
      <c r="AP338" s="263"/>
      <c r="AQ338" s="264"/>
      <c r="AR338" s="257"/>
      <c r="AS338" s="258"/>
    </row>
    <row r="339" spans="1:52">
      <c r="A339" s="8"/>
      <c r="B339" s="242" t="s">
        <v>36</v>
      </c>
      <c r="C339" s="242"/>
      <c r="D339" s="242"/>
      <c r="E339" s="242"/>
      <c r="F339" s="260" t="s">
        <v>235</v>
      </c>
      <c r="G339" s="260"/>
      <c r="H339" s="260"/>
      <c r="I339" s="248" t="s">
        <v>25</v>
      </c>
      <c r="J339" s="9"/>
      <c r="K339" s="8"/>
      <c r="L339" s="261" t="s">
        <v>198</v>
      </c>
      <c r="M339" s="261"/>
      <c r="N339" s="261"/>
      <c r="O339" s="261"/>
      <c r="P339" s="260" t="s">
        <v>241</v>
      </c>
      <c r="Q339" s="260"/>
      <c r="R339" s="260"/>
      <c r="S339" s="321" t="s">
        <v>25</v>
      </c>
      <c r="T339" s="321"/>
      <c r="U339" s="261" t="s">
        <v>207</v>
      </c>
      <c r="V339" s="261"/>
      <c r="W339" s="261"/>
      <c r="X339" s="261"/>
      <c r="Y339" s="260" t="s">
        <v>238</v>
      </c>
      <c r="Z339" s="260"/>
      <c r="AA339" s="260"/>
      <c r="AB339" s="321" t="s">
        <v>221</v>
      </c>
      <c r="AC339" s="321"/>
      <c r="AD339" s="9"/>
      <c r="AE339" s="8"/>
      <c r="AG339" s="326" t="s">
        <v>197</v>
      </c>
      <c r="AH339" s="326"/>
      <c r="AI339" s="326"/>
      <c r="AJ339" s="326"/>
      <c r="AK339" s="326"/>
      <c r="AL339" s="260" t="s">
        <v>729</v>
      </c>
      <c r="AM339" s="260"/>
      <c r="AN339" s="260"/>
      <c r="AO339" s="252" t="s">
        <v>25</v>
      </c>
      <c r="AQ339" s="9"/>
      <c r="AR339" s="257"/>
      <c r="AS339" s="258"/>
      <c r="AU339" s="4">
        <f t="shared" ref="AU339:AU344" si="21">VLOOKUP(F339,$BA$13:$BD$17,4,FALSE)</f>
        <v>15</v>
      </c>
      <c r="AV339" s="4">
        <f t="shared" ref="AV339:AV348" si="22">VLOOKUP(P339,$BA$1:$BD$6,4,FALSE)</f>
        <v>3</v>
      </c>
      <c r="AW339" s="4" t="str">
        <f>D337</f>
        <v>K. Moto</v>
      </c>
      <c r="AX339" s="4" t="str">
        <f>K338</f>
        <v>Military Operation Specialty: Mechanical Technician</v>
      </c>
      <c r="AY339" s="4">
        <f>SUM(AU339:AU344,AV339:AV359)</f>
        <v>131</v>
      </c>
      <c r="AZ339" s="4">
        <f>SUM(AU339:AU344)</f>
        <v>95</v>
      </c>
    </row>
    <row r="340" spans="1:52">
      <c r="A340" s="8"/>
      <c r="B340" s="246" t="s">
        <v>34</v>
      </c>
      <c r="C340" s="246"/>
      <c r="D340" s="246"/>
      <c r="E340" s="246"/>
      <c r="F340" s="302" t="s">
        <v>235</v>
      </c>
      <c r="G340" s="302"/>
      <c r="H340" s="302"/>
      <c r="I340" s="249" t="s">
        <v>25</v>
      </c>
      <c r="J340" s="9"/>
      <c r="K340" s="8"/>
      <c r="L340" s="283" t="s">
        <v>199</v>
      </c>
      <c r="M340" s="283"/>
      <c r="N340" s="283"/>
      <c r="O340" s="283"/>
      <c r="P340" s="302" t="s">
        <v>240</v>
      </c>
      <c r="Q340" s="302"/>
      <c r="R340" s="302"/>
      <c r="S340" s="325" t="s">
        <v>220</v>
      </c>
      <c r="T340" s="325"/>
      <c r="U340" s="283" t="s">
        <v>208</v>
      </c>
      <c r="V340" s="283"/>
      <c r="W340" s="283"/>
      <c r="X340" s="283"/>
      <c r="Y340" s="302" t="s">
        <v>240</v>
      </c>
      <c r="Z340" s="302"/>
      <c r="AA340" s="302"/>
      <c r="AB340" s="325" t="s">
        <v>220</v>
      </c>
      <c r="AC340" s="325"/>
      <c r="AD340" s="9"/>
      <c r="AE340" s="315" t="s">
        <v>1008</v>
      </c>
      <c r="AF340" s="293"/>
      <c r="AG340" s="293"/>
      <c r="AH340" s="293"/>
      <c r="AI340" s="293"/>
      <c r="AJ340" s="293"/>
      <c r="AK340" s="293"/>
      <c r="AL340" s="293"/>
      <c r="AM340" s="293"/>
      <c r="AN340" s="293"/>
      <c r="AO340" s="293"/>
      <c r="AP340" s="293"/>
      <c r="AQ340" s="316"/>
      <c r="AR340" s="257"/>
      <c r="AS340" s="258"/>
      <c r="AU340" s="4">
        <f t="shared" si="21"/>
        <v>15</v>
      </c>
      <c r="AV340" s="4">
        <f t="shared" si="22"/>
        <v>2</v>
      </c>
      <c r="AW340" s="4">
        <v>723</v>
      </c>
    </row>
    <row r="341" spans="1:52" ht="12.75">
      <c r="A341" s="8"/>
      <c r="B341" s="242" t="s">
        <v>843</v>
      </c>
      <c r="C341" s="242"/>
      <c r="D341" s="242"/>
      <c r="E341" s="242"/>
      <c r="F341" s="260" t="s">
        <v>235</v>
      </c>
      <c r="G341" s="260"/>
      <c r="H341" s="260"/>
      <c r="I341" s="248" t="s">
        <v>25</v>
      </c>
      <c r="J341" s="9"/>
      <c r="K341" s="8"/>
      <c r="L341" s="261" t="s">
        <v>200</v>
      </c>
      <c r="M341" s="261"/>
      <c r="N341" s="261"/>
      <c r="O341" s="261"/>
      <c r="P341" s="260" t="s">
        <v>238</v>
      </c>
      <c r="Q341" s="260"/>
      <c r="R341" s="260"/>
      <c r="S341" s="321" t="s">
        <v>221</v>
      </c>
      <c r="T341" s="321"/>
      <c r="U341" s="261" t="s">
        <v>209</v>
      </c>
      <c r="V341" s="261"/>
      <c r="W341" s="261"/>
      <c r="X341" s="261"/>
      <c r="Y341" s="260" t="s">
        <v>238</v>
      </c>
      <c r="Z341" s="260"/>
      <c r="AA341" s="260"/>
      <c r="AB341" s="321" t="s">
        <v>221</v>
      </c>
      <c r="AC341" s="321"/>
      <c r="AD341" s="9"/>
      <c r="AE341" s="36" t="s">
        <v>680</v>
      </c>
      <c r="AF341" s="308" t="s">
        <v>1009</v>
      </c>
      <c r="AG341" s="308"/>
      <c r="AH341" s="308"/>
      <c r="AI341" s="308" t="s">
        <v>677</v>
      </c>
      <c r="AJ341" s="308"/>
      <c r="AK341" s="308"/>
      <c r="AL341" s="308"/>
      <c r="AM341" s="308"/>
      <c r="AN341" s="308" t="s">
        <v>1009</v>
      </c>
      <c r="AO341" s="308"/>
      <c r="AP341" s="308"/>
      <c r="AQ341" s="37" t="s">
        <v>680</v>
      </c>
      <c r="AR341" s="257"/>
      <c r="AS341" s="258"/>
      <c r="AU341" s="4">
        <f t="shared" si="21"/>
        <v>15</v>
      </c>
      <c r="AV341" s="4">
        <f t="shared" si="22"/>
        <v>0</v>
      </c>
      <c r="AW341" s="4">
        <v>615</v>
      </c>
    </row>
    <row r="342" spans="1:52">
      <c r="A342" s="8"/>
      <c r="B342" s="246" t="s">
        <v>37</v>
      </c>
      <c r="C342" s="250"/>
      <c r="D342" s="250"/>
      <c r="E342" s="250"/>
      <c r="F342" s="302" t="s">
        <v>236</v>
      </c>
      <c r="G342" s="302"/>
      <c r="H342" s="302"/>
      <c r="I342" s="249" t="s">
        <v>28</v>
      </c>
      <c r="J342" s="9"/>
      <c r="K342" s="8"/>
      <c r="L342" s="283" t="s">
        <v>201</v>
      </c>
      <c r="M342" s="283"/>
      <c r="N342" s="283"/>
      <c r="O342" s="283"/>
      <c r="P342" s="302" t="s">
        <v>240</v>
      </c>
      <c r="Q342" s="302"/>
      <c r="R342" s="302"/>
      <c r="S342" s="325" t="s">
        <v>220</v>
      </c>
      <c r="T342" s="325"/>
      <c r="U342" s="283" t="s">
        <v>210</v>
      </c>
      <c r="V342" s="283"/>
      <c r="W342" s="283"/>
      <c r="X342" s="283"/>
      <c r="Y342" s="302" t="s">
        <v>241</v>
      </c>
      <c r="Z342" s="302"/>
      <c r="AA342" s="302"/>
      <c r="AB342" s="325" t="s">
        <v>25</v>
      </c>
      <c r="AC342" s="325"/>
      <c r="AD342" s="9"/>
      <c r="AE342" s="305" t="s">
        <v>681</v>
      </c>
      <c r="AF342" s="319" t="s">
        <v>679</v>
      </c>
      <c r="AG342" s="319"/>
      <c r="AH342" s="319"/>
      <c r="AI342" s="26"/>
      <c r="AJ342" s="319" t="s">
        <v>311</v>
      </c>
      <c r="AK342" s="319"/>
      <c r="AL342" s="319"/>
      <c r="AM342" s="26"/>
      <c r="AN342" s="319" t="s">
        <v>217</v>
      </c>
      <c r="AO342" s="319"/>
      <c r="AP342" s="319"/>
      <c r="AQ342" s="317" t="s">
        <v>682</v>
      </c>
      <c r="AR342" s="257"/>
      <c r="AS342" s="258"/>
      <c r="AU342" s="4">
        <f t="shared" si="21"/>
        <v>20</v>
      </c>
      <c r="AV342" s="4">
        <f t="shared" si="22"/>
        <v>2</v>
      </c>
    </row>
    <row r="343" spans="1:52">
      <c r="A343" s="8"/>
      <c r="B343" s="242" t="s">
        <v>195</v>
      </c>
      <c r="F343" s="260" t="s">
        <v>235</v>
      </c>
      <c r="G343" s="260"/>
      <c r="H343" s="260"/>
      <c r="I343" s="248" t="s">
        <v>25</v>
      </c>
      <c r="J343" s="9"/>
      <c r="K343" s="8"/>
      <c r="L343" s="261" t="s">
        <v>202</v>
      </c>
      <c r="M343" s="261"/>
      <c r="N343" s="261"/>
      <c r="O343" s="261"/>
      <c r="P343" s="260" t="s">
        <v>241</v>
      </c>
      <c r="Q343" s="260"/>
      <c r="R343" s="260"/>
      <c r="S343" s="321" t="s">
        <v>25</v>
      </c>
      <c r="T343" s="321"/>
      <c r="U343" s="261" t="s">
        <v>211</v>
      </c>
      <c r="V343" s="261"/>
      <c r="W343" s="261"/>
      <c r="X343" s="261"/>
      <c r="Y343" s="260" t="s">
        <v>242</v>
      </c>
      <c r="Z343" s="260"/>
      <c r="AA343" s="260"/>
      <c r="AB343" s="321" t="s">
        <v>28</v>
      </c>
      <c r="AC343" s="321"/>
      <c r="AD343" s="9"/>
      <c r="AE343" s="305"/>
      <c r="AF343" s="309" t="s">
        <v>683</v>
      </c>
      <c r="AG343" s="309"/>
      <c r="AH343" s="309"/>
      <c r="AI343" s="309"/>
      <c r="AJ343" s="309"/>
      <c r="AK343" s="309"/>
      <c r="AL343" s="309"/>
      <c r="AM343" s="309"/>
      <c r="AN343" s="309"/>
      <c r="AO343" s="309"/>
      <c r="AP343" s="309"/>
      <c r="AQ343" s="317"/>
      <c r="AR343" s="257"/>
      <c r="AS343" s="258"/>
      <c r="AU343" s="4">
        <f t="shared" si="21"/>
        <v>15</v>
      </c>
      <c r="AV343" s="4">
        <f t="shared" si="22"/>
        <v>3</v>
      </c>
    </row>
    <row r="344" spans="1:52" ht="12.75">
      <c r="A344" s="8"/>
      <c r="B344" s="246" t="s">
        <v>38</v>
      </c>
      <c r="C344" s="250"/>
      <c r="D344" s="250"/>
      <c r="E344" s="250"/>
      <c r="F344" s="302" t="s">
        <v>235</v>
      </c>
      <c r="G344" s="302"/>
      <c r="H344" s="302"/>
      <c r="I344" s="249" t="s">
        <v>25</v>
      </c>
      <c r="J344" s="9"/>
      <c r="K344" s="8"/>
      <c r="L344" s="283" t="s">
        <v>203</v>
      </c>
      <c r="M344" s="283"/>
      <c r="N344" s="283"/>
      <c r="O344" s="283"/>
      <c r="P344" s="302" t="s">
        <v>240</v>
      </c>
      <c r="Q344" s="302"/>
      <c r="R344" s="302"/>
      <c r="S344" s="325" t="s">
        <v>220</v>
      </c>
      <c r="T344" s="325"/>
      <c r="U344" s="283" t="s">
        <v>212</v>
      </c>
      <c r="V344" s="283"/>
      <c r="W344" s="283"/>
      <c r="X344" s="283"/>
      <c r="Y344" s="302" t="s">
        <v>240</v>
      </c>
      <c r="Z344" s="302"/>
      <c r="AA344" s="302"/>
      <c r="AB344" s="325" t="s">
        <v>220</v>
      </c>
      <c r="AC344" s="325"/>
      <c r="AD344" s="9"/>
      <c r="AE344" s="305"/>
      <c r="AF344" s="40"/>
      <c r="AG344" s="41"/>
      <c r="AH344" s="41"/>
      <c r="AI344" s="41"/>
      <c r="AJ344" s="41"/>
      <c r="AK344" s="41"/>
      <c r="AL344" s="41"/>
      <c r="AM344" s="41"/>
      <c r="AN344" s="41"/>
      <c r="AO344" s="41"/>
      <c r="AP344" s="42"/>
      <c r="AQ344" s="317"/>
      <c r="AR344" s="257"/>
      <c r="AS344" s="258"/>
      <c r="AU344" s="4">
        <f t="shared" si="21"/>
        <v>15</v>
      </c>
      <c r="AV344" s="4">
        <f t="shared" si="22"/>
        <v>2</v>
      </c>
    </row>
    <row r="345" spans="1:52">
      <c r="A345" s="8"/>
      <c r="J345" s="9"/>
      <c r="K345" s="8"/>
      <c r="L345" s="261" t="s">
        <v>218</v>
      </c>
      <c r="M345" s="261"/>
      <c r="N345" s="261"/>
      <c r="O345" s="261"/>
      <c r="P345" s="260" t="s">
        <v>240</v>
      </c>
      <c r="Q345" s="260"/>
      <c r="R345" s="260"/>
      <c r="S345" s="321" t="s">
        <v>220</v>
      </c>
      <c r="T345" s="321"/>
      <c r="U345" s="261" t="s">
        <v>213</v>
      </c>
      <c r="V345" s="261"/>
      <c r="W345" s="261"/>
      <c r="X345" s="261"/>
      <c r="Y345" s="260" t="s">
        <v>241</v>
      </c>
      <c r="Z345" s="260"/>
      <c r="AA345" s="260"/>
      <c r="AB345" s="321" t="s">
        <v>25</v>
      </c>
      <c r="AC345" s="321"/>
      <c r="AD345" s="9"/>
      <c r="AE345" s="305"/>
      <c r="AF345" s="43"/>
      <c r="AG345" s="44"/>
      <c r="AH345" s="44"/>
      <c r="AI345" s="44"/>
      <c r="AJ345" s="44"/>
      <c r="AK345" s="44"/>
      <c r="AL345" s="44"/>
      <c r="AM345" s="44"/>
      <c r="AN345" s="44"/>
      <c r="AO345" s="44"/>
      <c r="AP345" s="45"/>
      <c r="AQ345" s="317"/>
      <c r="AR345" s="257"/>
      <c r="AS345" s="258"/>
      <c r="AV345" s="4">
        <f t="shared" si="22"/>
        <v>2</v>
      </c>
    </row>
    <row r="346" spans="1:52">
      <c r="A346" s="8"/>
      <c r="B346" s="293" t="s">
        <v>39</v>
      </c>
      <c r="C346" s="293"/>
      <c r="D346" s="293"/>
      <c r="E346" s="293"/>
      <c r="F346" s="294">
        <v>9</v>
      </c>
      <c r="G346" s="295"/>
      <c r="H346" s="295"/>
      <c r="I346" s="296"/>
      <c r="J346" s="9"/>
      <c r="K346" s="8"/>
      <c r="L346" s="283" t="s">
        <v>204</v>
      </c>
      <c r="M346" s="283"/>
      <c r="N346" s="283"/>
      <c r="O346" s="283"/>
      <c r="P346" s="302" t="s">
        <v>238</v>
      </c>
      <c r="Q346" s="302"/>
      <c r="R346" s="302"/>
      <c r="S346" s="325" t="s">
        <v>221</v>
      </c>
      <c r="T346" s="325"/>
      <c r="U346" s="283" t="s">
        <v>214</v>
      </c>
      <c r="V346" s="283"/>
      <c r="W346" s="283"/>
      <c r="X346" s="283"/>
      <c r="Y346" s="302" t="s">
        <v>240</v>
      </c>
      <c r="Z346" s="302"/>
      <c r="AA346" s="302"/>
      <c r="AB346" s="325" t="s">
        <v>220</v>
      </c>
      <c r="AC346" s="325"/>
      <c r="AD346" s="9"/>
      <c r="AE346" s="305"/>
      <c r="AF346" s="303" t="s">
        <v>684</v>
      </c>
      <c r="AG346" s="303"/>
      <c r="AH346" s="303"/>
      <c r="AI346" s="303"/>
      <c r="AJ346" s="303"/>
      <c r="AK346" s="303"/>
      <c r="AL346" s="303"/>
      <c r="AM346" s="303"/>
      <c r="AN346" s="303"/>
      <c r="AO346" s="303"/>
      <c r="AP346" s="303"/>
      <c r="AQ346" s="317"/>
      <c r="AR346" s="257"/>
      <c r="AS346" s="258"/>
      <c r="AV346" s="4">
        <f t="shared" si="22"/>
        <v>0</v>
      </c>
    </row>
    <row r="347" spans="1:52" ht="12.75">
      <c r="A347" s="8"/>
      <c r="B347" s="292" t="s">
        <v>244</v>
      </c>
      <c r="C347" s="292"/>
      <c r="D347" s="292"/>
      <c r="E347" s="292"/>
      <c r="F347" s="292"/>
      <c r="G347" s="292"/>
      <c r="H347" s="292"/>
      <c r="I347" s="292"/>
      <c r="J347" s="9"/>
      <c r="K347" s="8"/>
      <c r="L347" s="261" t="s">
        <v>205</v>
      </c>
      <c r="M347" s="261"/>
      <c r="N347" s="261"/>
      <c r="O347" s="261"/>
      <c r="P347" s="260" t="s">
        <v>238</v>
      </c>
      <c r="Q347" s="260"/>
      <c r="R347" s="260"/>
      <c r="S347" s="321" t="s">
        <v>221</v>
      </c>
      <c r="T347" s="321"/>
      <c r="U347" s="261" t="s">
        <v>215</v>
      </c>
      <c r="V347" s="261"/>
      <c r="W347" s="261"/>
      <c r="X347" s="261"/>
      <c r="Y347" s="260" t="s">
        <v>240</v>
      </c>
      <c r="Z347" s="260"/>
      <c r="AA347" s="260"/>
      <c r="AB347" s="321" t="s">
        <v>220</v>
      </c>
      <c r="AC347" s="321"/>
      <c r="AD347" s="9"/>
      <c r="AE347" s="305"/>
      <c r="AF347" s="40"/>
      <c r="AG347" s="41"/>
      <c r="AH347" s="41"/>
      <c r="AI347" s="41"/>
      <c r="AJ347" s="41"/>
      <c r="AK347" s="41"/>
      <c r="AL347" s="41"/>
      <c r="AM347" s="41"/>
      <c r="AN347" s="41"/>
      <c r="AO347" s="41"/>
      <c r="AP347" s="42"/>
      <c r="AQ347" s="317"/>
      <c r="AR347" s="257"/>
      <c r="AS347" s="258"/>
      <c r="AV347" s="4">
        <f t="shared" si="22"/>
        <v>0</v>
      </c>
    </row>
    <row r="348" spans="1:52" ht="12.75" thickBot="1">
      <c r="A348" s="10"/>
      <c r="B348" s="11"/>
      <c r="C348" s="11"/>
      <c r="D348" s="11"/>
      <c r="E348" s="11"/>
      <c r="F348" s="11"/>
      <c r="G348" s="11"/>
      <c r="H348" s="11"/>
      <c r="I348" s="11"/>
      <c r="J348" s="12"/>
      <c r="K348" s="10"/>
      <c r="L348" s="300" t="s">
        <v>206</v>
      </c>
      <c r="M348" s="300"/>
      <c r="N348" s="300"/>
      <c r="O348" s="300"/>
      <c r="P348" s="323" t="s">
        <v>239</v>
      </c>
      <c r="Q348" s="323"/>
      <c r="R348" s="323"/>
      <c r="S348" s="324" t="s">
        <v>26</v>
      </c>
      <c r="T348" s="324"/>
      <c r="U348" s="300"/>
      <c r="V348" s="300"/>
      <c r="W348" s="300"/>
      <c r="X348" s="300"/>
      <c r="Y348" s="323"/>
      <c r="Z348" s="323"/>
      <c r="AA348" s="323"/>
      <c r="AB348" s="320"/>
      <c r="AC348" s="320"/>
      <c r="AD348" s="12"/>
      <c r="AE348" s="39"/>
      <c r="AF348" s="46"/>
      <c r="AG348" s="247"/>
      <c r="AH348" s="247"/>
      <c r="AI348" s="247"/>
      <c r="AJ348" s="247"/>
      <c r="AK348" s="247"/>
      <c r="AL348" s="247"/>
      <c r="AM348" s="247"/>
      <c r="AN348" s="247"/>
      <c r="AO348" s="247"/>
      <c r="AP348" s="47"/>
      <c r="AQ348" s="38"/>
      <c r="AR348" s="257"/>
      <c r="AS348" s="258"/>
      <c r="AV348" s="4">
        <f t="shared" si="22"/>
        <v>1</v>
      </c>
    </row>
    <row r="349" spans="1:52">
      <c r="A349" s="271" t="s">
        <v>807</v>
      </c>
      <c r="B349" s="272"/>
      <c r="C349" s="272"/>
      <c r="D349" s="272"/>
      <c r="E349" s="272"/>
      <c r="F349" s="272"/>
      <c r="G349" s="272"/>
      <c r="H349" s="272"/>
      <c r="I349" s="272"/>
      <c r="J349" s="272"/>
      <c r="K349" s="272"/>
      <c r="L349" s="272"/>
      <c r="M349" s="272"/>
      <c r="N349" s="273"/>
      <c r="O349" s="8"/>
      <c r="AC349" s="271" t="s">
        <v>247</v>
      </c>
      <c r="AD349" s="272"/>
      <c r="AE349" s="272"/>
      <c r="AF349" s="272"/>
      <c r="AG349" s="272"/>
      <c r="AH349" s="272"/>
      <c r="AI349" s="272"/>
      <c r="AJ349" s="272"/>
      <c r="AK349" s="272"/>
      <c r="AL349" s="272"/>
      <c r="AM349" s="272"/>
      <c r="AN349" s="272"/>
      <c r="AO349" s="272"/>
      <c r="AP349" s="272"/>
      <c r="AQ349" s="273"/>
      <c r="AR349" s="257"/>
      <c r="AS349" s="258"/>
      <c r="AV349" s="4">
        <f t="shared" ref="AV349:AV357" si="23">VLOOKUP(Y339,$BA$1:$BD$6,4,FALSE)</f>
        <v>0</v>
      </c>
    </row>
    <row r="350" spans="1:52">
      <c r="A350" s="265" t="s">
        <v>814</v>
      </c>
      <c r="B350" s="266"/>
      <c r="C350" s="266"/>
      <c r="D350" s="266"/>
      <c r="E350" s="266"/>
      <c r="F350" s="266"/>
      <c r="G350" s="266"/>
      <c r="H350" s="248"/>
      <c r="I350" s="248"/>
      <c r="J350" s="248"/>
      <c r="K350" s="248"/>
      <c r="L350" s="248"/>
      <c r="M350" s="248"/>
      <c r="N350" s="248"/>
      <c r="O350" s="8"/>
      <c r="AC350" s="243" t="s">
        <v>226</v>
      </c>
      <c r="AD350" s="242"/>
      <c r="AQ350" s="9"/>
      <c r="AR350" s="257"/>
      <c r="AS350" s="258"/>
      <c r="AV350" s="4">
        <f t="shared" si="23"/>
        <v>2</v>
      </c>
    </row>
    <row r="351" spans="1:52">
      <c r="A351" s="267" t="s">
        <v>815</v>
      </c>
      <c r="B351" s="268"/>
      <c r="C351" s="268"/>
      <c r="D351" s="268"/>
      <c r="E351" s="268"/>
      <c r="F351" s="268"/>
      <c r="G351" s="268"/>
      <c r="H351" s="259">
        <v>101509</v>
      </c>
      <c r="I351" s="259"/>
      <c r="J351" s="259"/>
      <c r="K351" s="259"/>
      <c r="L351" s="244"/>
      <c r="M351" s="244"/>
      <c r="N351" s="134"/>
      <c r="O351" s="8"/>
      <c r="AC351" s="8"/>
      <c r="AD351" s="71" t="s">
        <v>426</v>
      </c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2"/>
      <c r="AR351" s="257"/>
      <c r="AS351" s="258"/>
      <c r="AV351" s="4">
        <f t="shared" si="23"/>
        <v>0</v>
      </c>
    </row>
    <row r="352" spans="1:52">
      <c r="A352" s="269" t="s">
        <v>829</v>
      </c>
      <c r="B352" s="270"/>
      <c r="C352" s="270"/>
      <c r="D352" s="270"/>
      <c r="E352" s="270"/>
      <c r="F352" s="270"/>
      <c r="G352" s="270"/>
      <c r="H352" s="259">
        <v>103670</v>
      </c>
      <c r="I352" s="259"/>
      <c r="J352" s="259"/>
      <c r="K352" s="259"/>
      <c r="L352" s="298" t="str">
        <f>CONCATENATE("[",ROUND(AW340/30,1),"]")</f>
        <v>[24.1]</v>
      </c>
      <c r="M352" s="298"/>
      <c r="N352" s="299"/>
      <c r="O352" s="8"/>
      <c r="AC352" s="8"/>
      <c r="AD352" s="71" t="s">
        <v>288</v>
      </c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2"/>
      <c r="AR352" s="257"/>
      <c r="AS352" s="258"/>
      <c r="AV352" s="4">
        <f t="shared" si="23"/>
        <v>3</v>
      </c>
    </row>
    <row r="353" spans="1:48">
      <c r="A353" s="269" t="s">
        <v>808</v>
      </c>
      <c r="B353" s="270"/>
      <c r="C353" s="270"/>
      <c r="D353" s="270"/>
      <c r="E353" s="270"/>
      <c r="F353" s="270"/>
      <c r="G353" s="270"/>
      <c r="H353" s="279">
        <f>AW341/2160</f>
        <v>0.28472222222222221</v>
      </c>
      <c r="I353" s="279"/>
      <c r="J353" s="279"/>
      <c r="K353" s="279"/>
      <c r="L353" s="279"/>
      <c r="M353" s="279"/>
      <c r="N353" s="280"/>
      <c r="O353" s="8"/>
      <c r="AC353" s="8"/>
      <c r="AD353" s="71" t="s">
        <v>289</v>
      </c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2"/>
      <c r="AR353" s="257"/>
      <c r="AS353" s="258"/>
      <c r="AV353" s="4">
        <f t="shared" si="23"/>
        <v>4</v>
      </c>
    </row>
    <row r="354" spans="1:48">
      <c r="A354" s="267" t="s">
        <v>810</v>
      </c>
      <c r="B354" s="268"/>
      <c r="C354" s="268"/>
      <c r="D354" s="268"/>
      <c r="E354" s="268"/>
      <c r="F354" s="268"/>
      <c r="G354" s="268"/>
      <c r="H354" s="248" t="s">
        <v>849</v>
      </c>
      <c r="I354" s="248"/>
      <c r="J354" s="248"/>
      <c r="K354" s="248"/>
      <c r="L354" s="248"/>
      <c r="N354" s="248"/>
      <c r="O354" s="8"/>
      <c r="AC354" s="8"/>
      <c r="AD354" s="71" t="s">
        <v>290</v>
      </c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2"/>
      <c r="AR354" s="257"/>
      <c r="AS354" s="258"/>
      <c r="AV354" s="4">
        <f t="shared" si="23"/>
        <v>2</v>
      </c>
    </row>
    <row r="355" spans="1:48">
      <c r="A355" s="274" t="s">
        <v>816</v>
      </c>
      <c r="B355" s="261"/>
      <c r="C355" s="261"/>
      <c r="D355" s="261"/>
      <c r="E355" s="261"/>
      <c r="F355" s="261"/>
      <c r="G355" s="261"/>
      <c r="H355" s="248"/>
      <c r="I355" s="248"/>
      <c r="J355" s="248"/>
      <c r="K355" s="248"/>
      <c r="L355" s="248"/>
      <c r="N355" s="248"/>
      <c r="O355" s="8"/>
      <c r="AC355" s="8"/>
      <c r="AD355" s="71" t="s">
        <v>291</v>
      </c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2"/>
      <c r="AR355" s="257"/>
      <c r="AS355" s="258"/>
      <c r="AV355" s="4">
        <f t="shared" si="23"/>
        <v>3</v>
      </c>
    </row>
    <row r="356" spans="1:48">
      <c r="A356" s="267" t="s">
        <v>811</v>
      </c>
      <c r="B356" s="268"/>
      <c r="C356" s="268"/>
      <c r="D356" s="268"/>
      <c r="E356" s="268"/>
      <c r="F356" s="268"/>
      <c r="G356" s="268"/>
      <c r="H356" s="248" t="s">
        <v>1109</v>
      </c>
      <c r="I356" s="248"/>
      <c r="J356" s="248"/>
      <c r="K356" s="248"/>
      <c r="L356" s="248"/>
      <c r="N356" s="248"/>
      <c r="O356" s="8"/>
      <c r="AC356" s="8"/>
      <c r="AD356" s="71" t="s">
        <v>292</v>
      </c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2"/>
      <c r="AR356" s="257"/>
      <c r="AS356" s="258"/>
      <c r="AV356" s="4">
        <f t="shared" si="23"/>
        <v>2</v>
      </c>
    </row>
    <row r="357" spans="1:48">
      <c r="A357" s="269" t="s">
        <v>817</v>
      </c>
      <c r="B357" s="270"/>
      <c r="C357" s="270"/>
      <c r="D357" s="270"/>
      <c r="E357" s="270"/>
      <c r="F357" s="270"/>
      <c r="G357" s="270"/>
      <c r="H357" s="248">
        <v>2</v>
      </c>
      <c r="I357" s="248"/>
      <c r="J357" s="248"/>
      <c r="K357" s="248"/>
      <c r="L357" s="248"/>
      <c r="N357" s="248"/>
      <c r="O357" s="8"/>
      <c r="AC357" s="8"/>
      <c r="AD357" s="71" t="s">
        <v>427</v>
      </c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2"/>
      <c r="AR357" s="257"/>
      <c r="AS357" s="258"/>
      <c r="AV357" s="4">
        <f t="shared" si="23"/>
        <v>2</v>
      </c>
    </row>
    <row r="358" spans="1:48">
      <c r="A358" s="265" t="s">
        <v>818</v>
      </c>
      <c r="B358" s="266"/>
      <c r="C358" s="266"/>
      <c r="D358" s="266"/>
      <c r="E358" s="266"/>
      <c r="F358" s="266"/>
      <c r="G358" s="266"/>
      <c r="H358" s="248"/>
      <c r="I358" s="248"/>
      <c r="J358" s="248"/>
      <c r="K358" s="248"/>
      <c r="L358" s="248"/>
      <c r="N358" s="248"/>
      <c r="O358" s="8"/>
      <c r="AC358" s="8"/>
      <c r="AD358" s="71" t="s">
        <v>293</v>
      </c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2"/>
      <c r="AR358" s="257"/>
      <c r="AS358" s="258"/>
      <c r="AV358" s="4">
        <f>IF(ISERROR(VLOOKUP(Y348,$BA$1:$BD$6,4,FALSE)),0,VLOOKUP(Y348,$BA$1:$BD$6,4,FALSE))</f>
        <v>0</v>
      </c>
    </row>
    <row r="359" spans="1:48">
      <c r="A359" s="267" t="s">
        <v>809</v>
      </c>
      <c r="B359" s="268"/>
      <c r="C359" s="268"/>
      <c r="D359" s="268"/>
      <c r="E359" s="268"/>
      <c r="F359" s="268"/>
      <c r="G359" s="268"/>
      <c r="H359" s="248" t="s">
        <v>1110</v>
      </c>
      <c r="I359" s="248"/>
      <c r="J359" s="248"/>
      <c r="K359" s="248"/>
      <c r="L359" s="248"/>
      <c r="N359" s="248"/>
      <c r="O359" s="8"/>
      <c r="AC359" s="8"/>
      <c r="AD359" s="71" t="s">
        <v>294</v>
      </c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2"/>
      <c r="AR359" s="257"/>
      <c r="AS359" s="258"/>
      <c r="AV359" s="4">
        <f>VLOOKUP(AL339,$BA$8:$BD$11,4,FALSE)</f>
        <v>3</v>
      </c>
    </row>
    <row r="360" spans="1:48">
      <c r="A360" s="269" t="s">
        <v>819</v>
      </c>
      <c r="B360" s="270"/>
      <c r="C360" s="270"/>
      <c r="D360" s="270"/>
      <c r="E360" s="270"/>
      <c r="F360" s="270"/>
      <c r="G360" s="270"/>
      <c r="H360" s="248" t="s">
        <v>887</v>
      </c>
      <c r="I360" s="248"/>
      <c r="J360" s="248"/>
      <c r="K360" s="248"/>
      <c r="L360" s="248"/>
      <c r="N360" s="248"/>
      <c r="O360" s="8"/>
      <c r="AC360" s="8"/>
      <c r="AD360" s="71" t="s">
        <v>295</v>
      </c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2"/>
      <c r="AR360" s="257"/>
      <c r="AS360" s="258"/>
    </row>
    <row r="361" spans="1:48">
      <c r="A361" s="269" t="s">
        <v>812</v>
      </c>
      <c r="B361" s="270"/>
      <c r="C361" s="270"/>
      <c r="D361" s="270"/>
      <c r="E361" s="270"/>
      <c r="F361" s="270"/>
      <c r="G361" s="270"/>
      <c r="H361" s="245" t="s">
        <v>822</v>
      </c>
      <c r="I361" s="248" t="s">
        <v>821</v>
      </c>
      <c r="K361" s="245" t="s">
        <v>724</v>
      </c>
      <c r="L361" s="248" t="s">
        <v>823</v>
      </c>
      <c r="N361" s="248"/>
      <c r="O361" s="8"/>
      <c r="AC361" s="8"/>
      <c r="AD361" s="71" t="s">
        <v>296</v>
      </c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2"/>
      <c r="AR361" s="257"/>
      <c r="AS361" s="258"/>
    </row>
    <row r="362" spans="1:48">
      <c r="A362" s="269" t="s">
        <v>813</v>
      </c>
      <c r="B362" s="270"/>
      <c r="C362" s="270"/>
      <c r="D362" s="270"/>
      <c r="E362" s="270"/>
      <c r="F362" s="270"/>
      <c r="G362" s="270"/>
      <c r="H362" s="245" t="s">
        <v>822</v>
      </c>
      <c r="I362" s="248" t="s">
        <v>821</v>
      </c>
      <c r="K362" s="245" t="s">
        <v>724</v>
      </c>
      <c r="L362" s="248" t="s">
        <v>823</v>
      </c>
      <c r="O362" s="8"/>
      <c r="AC362" s="8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2"/>
      <c r="AR362" s="257"/>
      <c r="AS362" s="258"/>
    </row>
    <row r="363" spans="1:48">
      <c r="A363" s="267" t="s">
        <v>820</v>
      </c>
      <c r="B363" s="268"/>
      <c r="C363" s="268"/>
      <c r="D363" s="268"/>
      <c r="E363" s="268"/>
      <c r="F363" s="268"/>
      <c r="G363" s="268"/>
      <c r="H363" s="245" t="s">
        <v>822</v>
      </c>
      <c r="I363" s="248" t="s">
        <v>821</v>
      </c>
      <c r="K363" s="245" t="s">
        <v>724</v>
      </c>
      <c r="L363" s="248" t="s">
        <v>823</v>
      </c>
      <c r="O363" s="8"/>
      <c r="AC363" s="243" t="s">
        <v>227</v>
      </c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2"/>
      <c r="AR363" s="257"/>
      <c r="AS363" s="258"/>
    </row>
    <row r="364" spans="1:48">
      <c r="A364" s="271" t="s">
        <v>824</v>
      </c>
      <c r="B364" s="272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3"/>
      <c r="O364" s="8"/>
      <c r="AC364" s="8"/>
      <c r="AD364" s="311" t="s">
        <v>31</v>
      </c>
      <c r="AE364" s="311"/>
      <c r="AF364" s="311"/>
      <c r="AG364" s="311"/>
      <c r="AH364" s="313" t="s">
        <v>65</v>
      </c>
      <c r="AI364" s="313"/>
      <c r="AJ364" s="313"/>
      <c r="AK364" s="313"/>
      <c r="AL364" s="311" t="s">
        <v>216</v>
      </c>
      <c r="AM364" s="311"/>
      <c r="AN364" s="311"/>
      <c r="AO364" s="313" t="s">
        <v>56</v>
      </c>
      <c r="AP364" s="313"/>
      <c r="AQ364" s="314"/>
      <c r="AR364" s="257"/>
      <c r="AS364" s="258"/>
    </row>
    <row r="365" spans="1:48">
      <c r="A365" s="69" t="s">
        <v>1111</v>
      </c>
      <c r="N365" s="9"/>
      <c r="O365" s="8"/>
      <c r="AC365" s="8"/>
      <c r="AD365" s="310" t="s">
        <v>219</v>
      </c>
      <c r="AE365" s="310"/>
      <c r="AF365" s="310"/>
      <c r="AG365" s="310"/>
      <c r="AH365" s="307" t="s">
        <v>249</v>
      </c>
      <c r="AI365" s="307"/>
      <c r="AJ365" s="307"/>
      <c r="AK365" s="307"/>
      <c r="AL365" s="310" t="s">
        <v>50</v>
      </c>
      <c r="AM365" s="310"/>
      <c r="AN365" s="310"/>
      <c r="AO365" s="307" t="s">
        <v>54</v>
      </c>
      <c r="AP365" s="307"/>
      <c r="AQ365" s="318"/>
      <c r="AR365" s="257"/>
      <c r="AS365" s="258"/>
    </row>
    <row r="366" spans="1:48">
      <c r="A366" s="184" t="s">
        <v>1112</v>
      </c>
      <c r="B366" s="138"/>
      <c r="C366" s="138"/>
      <c r="D366" s="138"/>
      <c r="E366" s="138"/>
      <c r="F366" s="138"/>
      <c r="G366" s="138"/>
      <c r="H366" s="248"/>
      <c r="I366" s="248"/>
      <c r="J366" s="248"/>
      <c r="K366" s="248"/>
      <c r="L366" s="248"/>
      <c r="M366" s="248"/>
      <c r="N366" s="251"/>
      <c r="O366" s="8"/>
      <c r="AC366" s="8"/>
      <c r="AD366" s="311" t="s">
        <v>33</v>
      </c>
      <c r="AE366" s="311"/>
      <c r="AF366" s="311"/>
      <c r="AG366" s="311"/>
      <c r="AH366" s="312" t="s">
        <v>55</v>
      </c>
      <c r="AI366" s="312"/>
      <c r="AJ366" s="312"/>
      <c r="AK366" s="312"/>
      <c r="AL366" s="311" t="s">
        <v>22</v>
      </c>
      <c r="AM366" s="311"/>
      <c r="AN366" s="311"/>
      <c r="AO366" s="313" t="s">
        <v>142</v>
      </c>
      <c r="AP366" s="313"/>
      <c r="AQ366" s="314"/>
      <c r="AR366" s="257"/>
      <c r="AS366" s="258"/>
    </row>
    <row r="367" spans="1:48">
      <c r="A367" s="69" t="s">
        <v>1113</v>
      </c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51"/>
      <c r="O367" s="8"/>
      <c r="AC367" s="8"/>
      <c r="AD367" s="310" t="s">
        <v>48</v>
      </c>
      <c r="AE367" s="310"/>
      <c r="AF367" s="310"/>
      <c r="AG367" s="310"/>
      <c r="AH367" s="307" t="s">
        <v>80</v>
      </c>
      <c r="AI367" s="307"/>
      <c r="AJ367" s="307"/>
      <c r="AK367" s="307"/>
      <c r="AL367" s="310" t="s">
        <v>49</v>
      </c>
      <c r="AM367" s="310"/>
      <c r="AN367" s="310"/>
      <c r="AO367" s="307" t="s">
        <v>75</v>
      </c>
      <c r="AP367" s="307"/>
      <c r="AQ367" s="318"/>
      <c r="AR367" s="257"/>
      <c r="AS367" s="258"/>
    </row>
    <row r="368" spans="1:48">
      <c r="A368" s="184" t="s">
        <v>1114</v>
      </c>
      <c r="B368" s="138"/>
      <c r="C368" s="138"/>
      <c r="D368" s="138"/>
      <c r="E368" s="138"/>
      <c r="F368" s="138"/>
      <c r="G368" s="138"/>
      <c r="H368" s="248"/>
      <c r="I368" s="248"/>
      <c r="J368" s="248"/>
      <c r="K368" s="248"/>
      <c r="L368" s="248"/>
      <c r="M368" s="248"/>
      <c r="N368" s="251"/>
      <c r="O368" s="8"/>
      <c r="AC368" s="243" t="s">
        <v>228</v>
      </c>
      <c r="AD368" s="242"/>
      <c r="AQ368" s="9"/>
      <c r="AR368" s="257"/>
      <c r="AS368" s="258"/>
    </row>
    <row r="369" spans="1:45">
      <c r="A369" s="69" t="s">
        <v>846</v>
      </c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8"/>
      <c r="AC369" s="8"/>
      <c r="AD369" s="4" t="s">
        <v>78</v>
      </c>
      <c r="AQ369" s="9"/>
      <c r="AR369" s="257"/>
      <c r="AS369" s="258"/>
    </row>
    <row r="370" spans="1:45" ht="12.75" thickBot="1">
      <c r="A370" s="271" t="s">
        <v>740</v>
      </c>
      <c r="B370" s="272"/>
      <c r="C370" s="272"/>
      <c r="D370" s="272"/>
      <c r="E370" s="272"/>
      <c r="F370" s="272"/>
      <c r="G370" s="272"/>
      <c r="H370" s="272"/>
      <c r="I370" s="272"/>
      <c r="J370" s="272"/>
      <c r="K370" s="272"/>
      <c r="L370" s="272"/>
      <c r="M370" s="272"/>
      <c r="N370" s="273"/>
      <c r="O370" s="8"/>
      <c r="AC370" s="10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2"/>
      <c r="AR370" s="257"/>
      <c r="AS370" s="258"/>
    </row>
    <row r="371" spans="1:45">
      <c r="A371" s="275" t="s">
        <v>261</v>
      </c>
      <c r="B371" s="276"/>
      <c r="C371" s="4" t="s">
        <v>717</v>
      </c>
      <c r="N371" s="9"/>
      <c r="O371" s="8"/>
      <c r="AC371" s="262" t="s">
        <v>254</v>
      </c>
      <c r="AD371" s="263"/>
      <c r="AE371" s="263"/>
      <c r="AF371" s="263"/>
      <c r="AG371" s="263"/>
      <c r="AH371" s="263"/>
      <c r="AI371" s="263"/>
      <c r="AJ371" s="263"/>
      <c r="AK371" s="263"/>
      <c r="AL371" s="263"/>
      <c r="AM371" s="263"/>
      <c r="AN371" s="263"/>
      <c r="AO371" s="263"/>
      <c r="AP371" s="263"/>
      <c r="AQ371" s="264"/>
      <c r="AR371" s="257"/>
      <c r="AS371" s="258"/>
    </row>
    <row r="372" spans="1:45" ht="12.75" thickBot="1">
      <c r="A372" s="275" t="s">
        <v>260</v>
      </c>
      <c r="B372" s="276"/>
      <c r="C372" s="4" t="s">
        <v>621</v>
      </c>
      <c r="N372" s="9"/>
      <c r="O372" s="8"/>
      <c r="AC372" s="69"/>
      <c r="AD372" s="201"/>
      <c r="AE372" s="71"/>
      <c r="AF372" s="71"/>
      <c r="AG372" s="71"/>
      <c r="AH372" s="71"/>
      <c r="AI372" s="76"/>
      <c r="AJ372" s="71"/>
      <c r="AK372" s="71"/>
      <c r="AL372" s="71"/>
      <c r="AM372" s="71"/>
      <c r="AN372" s="71"/>
      <c r="AO372" s="71"/>
      <c r="AP372" s="71"/>
      <c r="AQ372" s="72"/>
      <c r="AR372" s="257"/>
      <c r="AS372" s="258"/>
    </row>
    <row r="373" spans="1:45">
      <c r="A373" s="275" t="s">
        <v>260</v>
      </c>
      <c r="B373" s="276"/>
      <c r="C373" s="4" t="s">
        <v>622</v>
      </c>
      <c r="N373" s="9"/>
      <c r="O373" s="262" t="s">
        <v>67</v>
      </c>
      <c r="P373" s="263"/>
      <c r="Q373" s="263"/>
      <c r="R373" s="263"/>
      <c r="S373" s="263"/>
      <c r="T373" s="263"/>
      <c r="U373" s="263"/>
      <c r="V373" s="264"/>
      <c r="W373" s="23"/>
      <c r="X373" s="24" t="s">
        <v>245</v>
      </c>
      <c r="Y373" s="24"/>
      <c r="Z373" s="24"/>
      <c r="AA373" s="24"/>
      <c r="AB373" s="25"/>
      <c r="AC373" s="69"/>
      <c r="AD373" s="201"/>
      <c r="AE373" s="71"/>
      <c r="AF373" s="71"/>
      <c r="AG373" s="71"/>
      <c r="AH373" s="71"/>
      <c r="AI373" s="76"/>
      <c r="AJ373" s="71"/>
      <c r="AK373" s="71"/>
      <c r="AL373" s="71"/>
      <c r="AM373" s="71"/>
      <c r="AN373" s="71"/>
      <c r="AO373" s="71"/>
      <c r="AP373" s="71"/>
      <c r="AQ373" s="72"/>
      <c r="AR373" s="257"/>
      <c r="AS373" s="258"/>
    </row>
    <row r="374" spans="1:45">
      <c r="A374" s="275" t="s">
        <v>261</v>
      </c>
      <c r="B374" s="276"/>
      <c r="C374" s="4" t="s">
        <v>780</v>
      </c>
      <c r="N374" s="9"/>
      <c r="O374" s="8"/>
      <c r="R374" s="297" t="s">
        <v>46</v>
      </c>
      <c r="S374" s="297"/>
      <c r="T374" s="297" t="s">
        <v>47</v>
      </c>
      <c r="U374" s="297"/>
      <c r="V374" s="9"/>
      <c r="W374" s="8"/>
      <c r="X374" s="288" t="s">
        <v>220</v>
      </c>
      <c r="Y374" s="288"/>
      <c r="Z374" s="301">
        <v>0.1</v>
      </c>
      <c r="AA374" s="301"/>
      <c r="AB374" s="9"/>
      <c r="AC374" s="69"/>
      <c r="AD374" s="201"/>
      <c r="AE374" s="71"/>
      <c r="AF374" s="71"/>
      <c r="AG374" s="71"/>
      <c r="AH374" s="71"/>
      <c r="AI374" s="76"/>
      <c r="AJ374" s="71"/>
      <c r="AK374" s="71"/>
      <c r="AL374" s="71"/>
      <c r="AM374" s="71"/>
      <c r="AN374" s="71"/>
      <c r="AO374" s="71"/>
      <c r="AP374" s="71"/>
      <c r="AQ374" s="72"/>
      <c r="AR374" s="257"/>
      <c r="AS374" s="258"/>
    </row>
    <row r="375" spans="1:45">
      <c r="A375" s="275" t="s">
        <v>261</v>
      </c>
      <c r="B375" s="276"/>
      <c r="C375" s="4" t="s">
        <v>715</v>
      </c>
      <c r="N375" s="9"/>
      <c r="O375" s="8"/>
      <c r="P375" s="242" t="s">
        <v>42</v>
      </c>
      <c r="Q375" s="242"/>
      <c r="R375" s="288">
        <v>4</v>
      </c>
      <c r="S375" s="288"/>
      <c r="T375" s="288">
        <v>4</v>
      </c>
      <c r="U375" s="288"/>
      <c r="V375" s="9"/>
      <c r="W375" s="8"/>
      <c r="X375" s="289" t="s">
        <v>25</v>
      </c>
      <c r="Y375" s="289"/>
      <c r="Z375" s="290">
        <v>0.28000000000000003</v>
      </c>
      <c r="AA375" s="290"/>
      <c r="AB375" s="9"/>
      <c r="AC375" s="69"/>
      <c r="AD375" s="201"/>
      <c r="AE375" s="71"/>
      <c r="AF375" s="71"/>
      <c r="AG375" s="71"/>
      <c r="AH375" s="71"/>
      <c r="AI375" s="76"/>
      <c r="AJ375" s="71"/>
      <c r="AK375" s="71"/>
      <c r="AL375" s="71"/>
      <c r="AM375" s="71"/>
      <c r="AN375" s="71"/>
      <c r="AO375" s="71"/>
      <c r="AP375" s="71"/>
      <c r="AQ375" s="72"/>
      <c r="AR375" s="257"/>
      <c r="AS375" s="258"/>
    </row>
    <row r="376" spans="1:45">
      <c r="A376" s="275" t="s">
        <v>261</v>
      </c>
      <c r="B376" s="276"/>
      <c r="C376" s="4" t="s">
        <v>72</v>
      </c>
      <c r="N376" s="9"/>
      <c r="O376" s="8"/>
      <c r="P376" s="246" t="s">
        <v>184</v>
      </c>
      <c r="Q376" s="246"/>
      <c r="R376" s="289">
        <v>1</v>
      </c>
      <c r="S376" s="289"/>
      <c r="T376" s="289">
        <v>3</v>
      </c>
      <c r="U376" s="289"/>
      <c r="V376" s="9"/>
      <c r="W376" s="8"/>
      <c r="X376" s="288" t="s">
        <v>28</v>
      </c>
      <c r="Y376" s="288"/>
      <c r="Z376" s="301">
        <v>0.496</v>
      </c>
      <c r="AA376" s="301"/>
      <c r="AB376" s="9"/>
      <c r="AC376" s="69"/>
      <c r="AD376" s="201"/>
      <c r="AE376" s="71"/>
      <c r="AF376" s="71"/>
      <c r="AG376" s="71"/>
      <c r="AH376" s="71"/>
      <c r="AI376" s="76"/>
      <c r="AJ376" s="71"/>
      <c r="AK376" s="71"/>
      <c r="AL376" s="71"/>
      <c r="AM376" s="71"/>
      <c r="AN376" s="71"/>
      <c r="AO376" s="71"/>
      <c r="AP376" s="71"/>
      <c r="AQ376" s="72"/>
      <c r="AR376" s="257"/>
      <c r="AS376" s="258"/>
    </row>
    <row r="377" spans="1:45">
      <c r="A377" s="275" t="s">
        <v>260</v>
      </c>
      <c r="B377" s="276"/>
      <c r="C377" s="248" t="s">
        <v>728</v>
      </c>
      <c r="N377" s="9"/>
      <c r="O377" s="8"/>
      <c r="P377" s="242" t="s">
        <v>43</v>
      </c>
      <c r="Q377" s="242"/>
      <c r="R377" s="288">
        <v>4</v>
      </c>
      <c r="S377" s="288"/>
      <c r="T377" s="288">
        <v>4</v>
      </c>
      <c r="U377" s="288"/>
      <c r="V377" s="9"/>
      <c r="W377" s="8"/>
      <c r="X377" s="289" t="s">
        <v>122</v>
      </c>
      <c r="Y377" s="289"/>
      <c r="Z377" s="290">
        <v>0.69699999999999995</v>
      </c>
      <c r="AA377" s="290"/>
      <c r="AB377" s="9"/>
      <c r="AC377" s="69"/>
      <c r="AD377" s="20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2"/>
      <c r="AR377" s="257"/>
      <c r="AS377" s="258"/>
    </row>
    <row r="378" spans="1:45">
      <c r="A378" s="275"/>
      <c r="B378" s="276"/>
      <c r="C378" s="4" t="s">
        <v>69</v>
      </c>
      <c r="N378" s="9"/>
      <c r="O378" s="8"/>
      <c r="P378" s="246" t="s">
        <v>40</v>
      </c>
      <c r="Q378" s="246"/>
      <c r="R378" s="289">
        <v>3</v>
      </c>
      <c r="S378" s="289"/>
      <c r="T378" s="289">
        <v>4</v>
      </c>
      <c r="U378" s="289"/>
      <c r="V378" s="9"/>
      <c r="W378" s="8"/>
      <c r="X378" s="288" t="s">
        <v>123</v>
      </c>
      <c r="Y378" s="288"/>
      <c r="Z378" s="301">
        <v>0.84799999999999998</v>
      </c>
      <c r="AA378" s="301"/>
      <c r="AB378" s="9"/>
      <c r="AC378" s="69"/>
      <c r="AD378" s="201"/>
      <c r="AE378" s="71"/>
      <c r="AF378" s="71"/>
      <c r="AG378" s="71"/>
      <c r="AH378" s="71"/>
      <c r="AI378" s="76"/>
      <c r="AJ378" s="71"/>
      <c r="AK378" s="71"/>
      <c r="AL378" s="71"/>
      <c r="AM378" s="71"/>
      <c r="AN378" s="71"/>
      <c r="AO378" s="71"/>
      <c r="AP378" s="71"/>
      <c r="AQ378" s="72"/>
      <c r="AR378" s="257"/>
      <c r="AS378" s="258"/>
    </row>
    <row r="379" spans="1:45">
      <c r="A379" s="275" t="s">
        <v>260</v>
      </c>
      <c r="B379" s="276"/>
      <c r="C379" s="4" t="s">
        <v>716</v>
      </c>
      <c r="N379" s="9"/>
      <c r="O379" s="8"/>
      <c r="P379" s="242" t="s">
        <v>41</v>
      </c>
      <c r="Q379" s="242"/>
      <c r="R379" s="288">
        <v>3</v>
      </c>
      <c r="S379" s="288"/>
      <c r="T379" s="288">
        <v>4</v>
      </c>
      <c r="U379" s="288"/>
      <c r="V379" s="9"/>
      <c r="W379" s="8"/>
      <c r="X379" s="289" t="s">
        <v>230</v>
      </c>
      <c r="Y379" s="289"/>
      <c r="Z379" s="290">
        <v>0.93899999999999995</v>
      </c>
      <c r="AA379" s="290"/>
      <c r="AB379" s="9"/>
      <c r="AC379" s="69"/>
      <c r="AD379" s="201"/>
      <c r="AE379" s="71"/>
      <c r="AF379" s="71"/>
      <c r="AG379" s="71"/>
      <c r="AH379" s="71"/>
      <c r="AI379" s="76"/>
      <c r="AJ379" s="71"/>
      <c r="AK379" s="71"/>
      <c r="AL379" s="71"/>
      <c r="AM379" s="71"/>
      <c r="AN379" s="71"/>
      <c r="AO379" s="71"/>
      <c r="AP379" s="71"/>
      <c r="AQ379" s="72"/>
      <c r="AR379" s="257"/>
      <c r="AS379" s="258"/>
    </row>
    <row r="380" spans="1:45">
      <c r="A380" s="275"/>
      <c r="B380" s="276"/>
      <c r="C380" s="4" t="s">
        <v>71</v>
      </c>
      <c r="N380" s="9"/>
      <c r="O380" s="8"/>
      <c r="P380" s="246" t="s">
        <v>44</v>
      </c>
      <c r="Q380" s="246"/>
      <c r="R380" s="289">
        <v>3</v>
      </c>
      <c r="S380" s="289"/>
      <c r="T380" s="289">
        <v>4</v>
      </c>
      <c r="U380" s="289"/>
      <c r="V380" s="9"/>
      <c r="W380" s="8"/>
      <c r="X380" s="288" t="s">
        <v>231</v>
      </c>
      <c r="Y380" s="288"/>
      <c r="Z380" s="301">
        <v>0.98199999999999998</v>
      </c>
      <c r="AA380" s="301"/>
      <c r="AB380" s="9"/>
      <c r="AC380" s="69"/>
      <c r="AD380" s="20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2"/>
      <c r="AR380" s="257"/>
      <c r="AS380" s="258"/>
    </row>
    <row r="381" spans="1:45">
      <c r="A381" s="275" t="s">
        <v>261</v>
      </c>
      <c r="B381" s="276"/>
      <c r="C381" s="4" t="s">
        <v>70</v>
      </c>
      <c r="N381" s="9"/>
      <c r="O381" s="8"/>
      <c r="P381" s="242" t="s">
        <v>45</v>
      </c>
      <c r="Q381" s="242"/>
      <c r="R381" s="288">
        <v>3</v>
      </c>
      <c r="S381" s="288"/>
      <c r="T381" s="288">
        <v>4</v>
      </c>
      <c r="U381" s="288"/>
      <c r="V381" s="9"/>
      <c r="W381" s="8"/>
      <c r="X381" s="289" t="s">
        <v>232</v>
      </c>
      <c r="Y381" s="289"/>
      <c r="Z381" s="290">
        <v>0.996</v>
      </c>
      <c r="AA381" s="290"/>
      <c r="AB381" s="9"/>
      <c r="AC381" s="69"/>
      <c r="AD381" s="201"/>
      <c r="AE381" s="71"/>
      <c r="AF381" s="71"/>
      <c r="AG381" s="71"/>
      <c r="AH381" s="71"/>
      <c r="AI381" s="76"/>
      <c r="AJ381" s="71"/>
      <c r="AK381" s="71"/>
      <c r="AL381" s="71"/>
      <c r="AM381" s="71"/>
      <c r="AN381" s="71"/>
      <c r="AO381" s="71"/>
      <c r="AP381" s="71"/>
      <c r="AQ381" s="72"/>
      <c r="AR381" s="257"/>
      <c r="AS381" s="258"/>
    </row>
    <row r="382" spans="1:45" ht="12.75" thickBot="1">
      <c r="A382" s="275" t="s">
        <v>259</v>
      </c>
      <c r="B382" s="27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9"/>
      <c r="O382" s="10"/>
      <c r="P382" s="11"/>
      <c r="Q382" s="11"/>
      <c r="R382" s="11"/>
      <c r="S382" s="11"/>
      <c r="T382" s="11"/>
      <c r="U382" s="11"/>
      <c r="V382" s="12"/>
      <c r="W382" s="10"/>
      <c r="X382" s="322" t="s">
        <v>233</v>
      </c>
      <c r="Y382" s="322"/>
      <c r="Z382" s="306">
        <v>0.999</v>
      </c>
      <c r="AA382" s="306"/>
      <c r="AB382" s="12"/>
      <c r="AC382" s="69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2"/>
      <c r="AR382" s="257"/>
      <c r="AS382" s="258"/>
    </row>
    <row r="383" spans="1:45">
      <c r="A383" s="275" t="s">
        <v>259</v>
      </c>
      <c r="B383" s="27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9"/>
      <c r="O383" s="285" t="s">
        <v>255</v>
      </c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  <c r="AA383" s="286"/>
      <c r="AB383" s="287"/>
      <c r="AC383" s="69"/>
      <c r="AD383" s="20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2"/>
      <c r="AR383" s="257"/>
      <c r="AS383" s="258"/>
    </row>
    <row r="384" spans="1:45" ht="12.75" thickBot="1">
      <c r="A384" s="281" t="s">
        <v>259</v>
      </c>
      <c r="B384" s="282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0"/>
      <c r="P384" s="291" t="s">
        <v>256</v>
      </c>
      <c r="Q384" s="291"/>
      <c r="R384" s="291"/>
      <c r="S384" s="11"/>
      <c r="T384" s="11"/>
      <c r="U384" s="11"/>
      <c r="V384" s="291" t="s">
        <v>257</v>
      </c>
      <c r="W384" s="291"/>
      <c r="X384" s="291"/>
      <c r="Y384" s="11"/>
      <c r="Z384" s="11"/>
      <c r="AA384" s="11"/>
      <c r="AB384" s="12"/>
      <c r="AC384" s="73"/>
      <c r="AD384" s="205"/>
      <c r="AE384" s="74"/>
      <c r="AF384" s="74"/>
      <c r="AG384" s="74"/>
      <c r="AH384" s="74"/>
      <c r="AI384" s="206"/>
      <c r="AJ384" s="74"/>
      <c r="AK384" s="74"/>
      <c r="AL384" s="74"/>
      <c r="AM384" s="74"/>
      <c r="AN384" s="74"/>
      <c r="AO384" s="74"/>
      <c r="AP384" s="74"/>
      <c r="AQ384" s="75"/>
      <c r="AR384" s="257"/>
      <c r="AS384" s="258"/>
    </row>
    <row r="385" spans="1:52" ht="13.5" customHeight="1" thickBot="1">
      <c r="A385" s="277" t="s">
        <v>29</v>
      </c>
      <c r="B385" s="278"/>
      <c r="C385" s="278"/>
      <c r="D385" s="284" t="s">
        <v>429</v>
      </c>
      <c r="E385" s="284"/>
      <c r="F385" s="284"/>
      <c r="G385" s="284"/>
      <c r="H385" s="284"/>
      <c r="I385" s="284"/>
      <c r="J385" s="284"/>
      <c r="K385" s="284"/>
      <c r="L385" s="284"/>
      <c r="M385" s="284"/>
      <c r="N385" s="284"/>
      <c r="O385" s="278" t="s">
        <v>30</v>
      </c>
      <c r="P385" s="278"/>
      <c r="Q385" s="278"/>
      <c r="R385" s="284" t="s">
        <v>61</v>
      </c>
      <c r="S385" s="284"/>
      <c r="T385" s="284"/>
      <c r="U385" s="284"/>
      <c r="V385" s="284"/>
      <c r="W385" s="284"/>
      <c r="X385" s="284"/>
      <c r="Y385" s="284"/>
      <c r="Z385" s="284"/>
      <c r="AA385" s="284"/>
      <c r="AB385" s="284"/>
      <c r="AC385" s="284"/>
      <c r="AD385" s="278" t="s">
        <v>32</v>
      </c>
      <c r="AE385" s="278"/>
      <c r="AF385" s="278"/>
      <c r="AG385" s="278"/>
      <c r="AH385" s="284" t="s">
        <v>68</v>
      </c>
      <c r="AI385" s="284"/>
      <c r="AJ385" s="284"/>
      <c r="AK385" s="284" t="s">
        <v>642</v>
      </c>
      <c r="AL385" s="284"/>
      <c r="AM385" s="284"/>
      <c r="AN385" s="284"/>
      <c r="AO385" s="284"/>
      <c r="AP385" s="284"/>
      <c r="AQ385" s="304"/>
      <c r="AR385" s="257" t="s">
        <v>399</v>
      </c>
      <c r="AS385" s="258"/>
    </row>
    <row r="386" spans="1:52">
      <c r="A386" s="262" t="s">
        <v>223</v>
      </c>
      <c r="B386" s="263"/>
      <c r="C386" s="263"/>
      <c r="D386" s="263"/>
      <c r="E386" s="263"/>
      <c r="F386" s="263"/>
      <c r="G386" s="263"/>
      <c r="H386" s="263"/>
      <c r="I386" s="263"/>
      <c r="J386" s="264"/>
      <c r="K386" s="262" t="s">
        <v>476</v>
      </c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  <c r="AC386" s="263"/>
      <c r="AD386" s="264"/>
      <c r="AE386" s="262" t="s">
        <v>224</v>
      </c>
      <c r="AF386" s="263"/>
      <c r="AG386" s="263"/>
      <c r="AH386" s="263"/>
      <c r="AI386" s="263"/>
      <c r="AJ386" s="263"/>
      <c r="AK386" s="263"/>
      <c r="AL386" s="263"/>
      <c r="AM386" s="263"/>
      <c r="AN386" s="263"/>
      <c r="AO386" s="263"/>
      <c r="AP386" s="263"/>
      <c r="AQ386" s="264"/>
      <c r="AR386" s="257"/>
      <c r="AS386" s="258"/>
    </row>
    <row r="387" spans="1:52">
      <c r="A387" s="8"/>
      <c r="B387" s="242" t="s">
        <v>36</v>
      </c>
      <c r="C387" s="242"/>
      <c r="D387" s="242"/>
      <c r="E387" s="242"/>
      <c r="F387" s="260" t="s">
        <v>229</v>
      </c>
      <c r="G387" s="260"/>
      <c r="H387" s="260"/>
      <c r="I387" s="248" t="s">
        <v>220</v>
      </c>
      <c r="J387" s="9"/>
      <c r="K387" s="8"/>
      <c r="L387" s="261" t="s">
        <v>198</v>
      </c>
      <c r="M387" s="261"/>
      <c r="N387" s="261"/>
      <c r="O387" s="261"/>
      <c r="P387" s="260" t="s">
        <v>240</v>
      </c>
      <c r="Q387" s="260"/>
      <c r="R387" s="260"/>
      <c r="S387" s="321" t="s">
        <v>220</v>
      </c>
      <c r="T387" s="321"/>
      <c r="U387" s="261" t="s">
        <v>207</v>
      </c>
      <c r="V387" s="261"/>
      <c r="W387" s="261"/>
      <c r="X387" s="261"/>
      <c r="Y387" s="260" t="s">
        <v>238</v>
      </c>
      <c r="Z387" s="260"/>
      <c r="AA387" s="260"/>
      <c r="AB387" s="321" t="s">
        <v>221</v>
      </c>
      <c r="AC387" s="321"/>
      <c r="AD387" s="9"/>
      <c r="AE387" s="8"/>
      <c r="AG387" s="326" t="s">
        <v>197</v>
      </c>
      <c r="AH387" s="326"/>
      <c r="AI387" s="326"/>
      <c r="AJ387" s="326"/>
      <c r="AK387" s="326"/>
      <c r="AL387" s="260" t="s">
        <v>731</v>
      </c>
      <c r="AM387" s="260"/>
      <c r="AN387" s="260"/>
      <c r="AO387" s="252" t="s">
        <v>28</v>
      </c>
      <c r="AQ387" s="9"/>
      <c r="AR387" s="257"/>
      <c r="AS387" s="258"/>
      <c r="AU387" s="4">
        <f t="shared" ref="AU387:AU392" si="24">VLOOKUP(F387,$BA$13:$BD$17,4,FALSE)</f>
        <v>10</v>
      </c>
      <c r="AV387" s="4">
        <f t="shared" ref="AV387:AV396" si="25">VLOOKUP(P387,$BA$1:$BD$6,4,FALSE)</f>
        <v>2</v>
      </c>
      <c r="AW387" s="4" t="str">
        <f>D385</f>
        <v>W. "Guru" Miller</v>
      </c>
      <c r="AX387" s="4" t="str">
        <f>K386</f>
        <v>Military Operation Specialty: Reconnaissance</v>
      </c>
      <c r="AY387" s="4">
        <f>SUM(AU387:AU392,AV387:AV407)</f>
        <v>128</v>
      </c>
      <c r="AZ387" s="4">
        <f>SUM(AU387:AU392)</f>
        <v>85</v>
      </c>
    </row>
    <row r="388" spans="1:52">
      <c r="A388" s="8"/>
      <c r="B388" s="246" t="s">
        <v>34</v>
      </c>
      <c r="C388" s="246"/>
      <c r="D388" s="246"/>
      <c r="E388" s="246"/>
      <c r="F388" s="302" t="s">
        <v>229</v>
      </c>
      <c r="G388" s="302"/>
      <c r="H388" s="302"/>
      <c r="I388" s="249" t="s">
        <v>220</v>
      </c>
      <c r="J388" s="9"/>
      <c r="K388" s="8"/>
      <c r="L388" s="283" t="s">
        <v>199</v>
      </c>
      <c r="M388" s="283"/>
      <c r="N388" s="283"/>
      <c r="O388" s="283"/>
      <c r="P388" s="302" t="s">
        <v>241</v>
      </c>
      <c r="Q388" s="302"/>
      <c r="R388" s="302"/>
      <c r="S388" s="325" t="s">
        <v>25</v>
      </c>
      <c r="T388" s="325"/>
      <c r="U388" s="283" t="s">
        <v>208</v>
      </c>
      <c r="V388" s="283"/>
      <c r="W388" s="283"/>
      <c r="X388" s="283"/>
      <c r="Y388" s="302" t="s">
        <v>239</v>
      </c>
      <c r="Z388" s="302"/>
      <c r="AA388" s="302"/>
      <c r="AB388" s="325" t="s">
        <v>26</v>
      </c>
      <c r="AC388" s="325"/>
      <c r="AD388" s="9"/>
      <c r="AE388" s="315" t="s">
        <v>1008</v>
      </c>
      <c r="AF388" s="293"/>
      <c r="AG388" s="293"/>
      <c r="AH388" s="293"/>
      <c r="AI388" s="293"/>
      <c r="AJ388" s="293"/>
      <c r="AK388" s="293"/>
      <c r="AL388" s="293"/>
      <c r="AM388" s="293"/>
      <c r="AN388" s="293"/>
      <c r="AO388" s="293"/>
      <c r="AP388" s="293"/>
      <c r="AQ388" s="316"/>
      <c r="AR388" s="257"/>
      <c r="AS388" s="258"/>
      <c r="AU388" s="4">
        <f t="shared" si="24"/>
        <v>10</v>
      </c>
      <c r="AV388" s="4">
        <f t="shared" si="25"/>
        <v>3</v>
      </c>
      <c r="AW388" s="4">
        <v>476</v>
      </c>
    </row>
    <row r="389" spans="1:52" ht="12.75">
      <c r="A389" s="8"/>
      <c r="B389" s="242" t="s">
        <v>843</v>
      </c>
      <c r="C389" s="242"/>
      <c r="D389" s="242"/>
      <c r="E389" s="242"/>
      <c r="F389" s="260" t="s">
        <v>237</v>
      </c>
      <c r="G389" s="260"/>
      <c r="H389" s="260"/>
      <c r="I389" s="248" t="s">
        <v>122</v>
      </c>
      <c r="J389" s="9"/>
      <c r="K389" s="8"/>
      <c r="L389" s="261" t="s">
        <v>200</v>
      </c>
      <c r="M389" s="261"/>
      <c r="N389" s="261"/>
      <c r="O389" s="261"/>
      <c r="P389" s="260" t="s">
        <v>239</v>
      </c>
      <c r="Q389" s="260"/>
      <c r="R389" s="260"/>
      <c r="S389" s="321" t="s">
        <v>26</v>
      </c>
      <c r="T389" s="321"/>
      <c r="U389" s="261" t="s">
        <v>209</v>
      </c>
      <c r="V389" s="261"/>
      <c r="W389" s="261"/>
      <c r="X389" s="261"/>
      <c r="Y389" s="260" t="s">
        <v>240</v>
      </c>
      <c r="Z389" s="260"/>
      <c r="AA389" s="260"/>
      <c r="AB389" s="321" t="s">
        <v>220</v>
      </c>
      <c r="AC389" s="321"/>
      <c r="AD389" s="9"/>
      <c r="AE389" s="36" t="s">
        <v>680</v>
      </c>
      <c r="AF389" s="308" t="s">
        <v>1009</v>
      </c>
      <c r="AG389" s="308"/>
      <c r="AH389" s="308"/>
      <c r="AI389" s="308" t="s">
        <v>677</v>
      </c>
      <c r="AJ389" s="308"/>
      <c r="AK389" s="308"/>
      <c r="AL389" s="308"/>
      <c r="AM389" s="308"/>
      <c r="AN389" s="308" t="s">
        <v>1009</v>
      </c>
      <c r="AO389" s="308"/>
      <c r="AP389" s="308"/>
      <c r="AQ389" s="37" t="s">
        <v>680</v>
      </c>
      <c r="AR389" s="257"/>
      <c r="AS389" s="258"/>
      <c r="AU389" s="4">
        <f t="shared" si="24"/>
        <v>25</v>
      </c>
      <c r="AV389" s="4">
        <f t="shared" si="25"/>
        <v>1</v>
      </c>
      <c r="AW389" s="4">
        <v>862</v>
      </c>
    </row>
    <row r="390" spans="1:52">
      <c r="A390" s="8"/>
      <c r="B390" s="246" t="s">
        <v>37</v>
      </c>
      <c r="C390" s="250"/>
      <c r="D390" s="250"/>
      <c r="E390" s="250"/>
      <c r="F390" s="302" t="s">
        <v>229</v>
      </c>
      <c r="G390" s="302"/>
      <c r="H390" s="302"/>
      <c r="I390" s="249" t="s">
        <v>220</v>
      </c>
      <c r="J390" s="9"/>
      <c r="K390" s="8"/>
      <c r="L390" s="283" t="s">
        <v>201</v>
      </c>
      <c r="M390" s="283"/>
      <c r="N390" s="283"/>
      <c r="O390" s="283"/>
      <c r="P390" s="302" t="s">
        <v>239</v>
      </c>
      <c r="Q390" s="302"/>
      <c r="R390" s="302"/>
      <c r="S390" s="325" t="s">
        <v>26</v>
      </c>
      <c r="T390" s="325"/>
      <c r="U390" s="283" t="s">
        <v>210</v>
      </c>
      <c r="V390" s="283"/>
      <c r="W390" s="283"/>
      <c r="X390" s="283"/>
      <c r="Y390" s="302" t="s">
        <v>240</v>
      </c>
      <c r="Z390" s="302"/>
      <c r="AA390" s="302"/>
      <c r="AB390" s="325" t="s">
        <v>220</v>
      </c>
      <c r="AC390" s="325"/>
      <c r="AD390" s="9"/>
      <c r="AE390" s="305" t="s">
        <v>681</v>
      </c>
      <c r="AF390" s="319" t="s">
        <v>679</v>
      </c>
      <c r="AG390" s="319"/>
      <c r="AH390" s="319"/>
      <c r="AI390" s="26"/>
      <c r="AJ390" s="319" t="s">
        <v>311</v>
      </c>
      <c r="AK390" s="319"/>
      <c r="AL390" s="319"/>
      <c r="AM390" s="26"/>
      <c r="AN390" s="319" t="s">
        <v>217</v>
      </c>
      <c r="AO390" s="319"/>
      <c r="AP390" s="319"/>
      <c r="AQ390" s="317" t="s">
        <v>682</v>
      </c>
      <c r="AR390" s="257"/>
      <c r="AS390" s="258"/>
      <c r="AU390" s="4">
        <f t="shared" si="24"/>
        <v>10</v>
      </c>
      <c r="AV390" s="4">
        <f t="shared" si="25"/>
        <v>1</v>
      </c>
    </row>
    <row r="391" spans="1:52">
      <c r="A391" s="8"/>
      <c r="B391" s="242" t="s">
        <v>195</v>
      </c>
      <c r="F391" s="260" t="s">
        <v>229</v>
      </c>
      <c r="G391" s="260"/>
      <c r="H391" s="260"/>
      <c r="I391" s="248" t="s">
        <v>220</v>
      </c>
      <c r="J391" s="9"/>
      <c r="K391" s="8"/>
      <c r="L391" s="261" t="s">
        <v>202</v>
      </c>
      <c r="M391" s="261"/>
      <c r="N391" s="261"/>
      <c r="O391" s="261"/>
      <c r="P391" s="260" t="s">
        <v>241</v>
      </c>
      <c r="Q391" s="260"/>
      <c r="R391" s="260"/>
      <c r="S391" s="321" t="s">
        <v>25</v>
      </c>
      <c r="T391" s="321"/>
      <c r="U391" s="261" t="s">
        <v>211</v>
      </c>
      <c r="V391" s="261"/>
      <c r="W391" s="261"/>
      <c r="X391" s="261"/>
      <c r="Y391" s="260" t="s">
        <v>239</v>
      </c>
      <c r="Z391" s="260"/>
      <c r="AA391" s="260"/>
      <c r="AB391" s="321" t="s">
        <v>26</v>
      </c>
      <c r="AC391" s="321"/>
      <c r="AD391" s="9"/>
      <c r="AE391" s="305"/>
      <c r="AF391" s="309" t="s">
        <v>683</v>
      </c>
      <c r="AG391" s="309"/>
      <c r="AH391" s="309"/>
      <c r="AI391" s="309"/>
      <c r="AJ391" s="309"/>
      <c r="AK391" s="309"/>
      <c r="AL391" s="309"/>
      <c r="AM391" s="309"/>
      <c r="AN391" s="309"/>
      <c r="AO391" s="309"/>
      <c r="AP391" s="309"/>
      <c r="AQ391" s="317"/>
      <c r="AR391" s="257"/>
      <c r="AS391" s="258"/>
      <c r="AU391" s="4">
        <f t="shared" si="24"/>
        <v>10</v>
      </c>
      <c r="AV391" s="4">
        <f t="shared" si="25"/>
        <v>3</v>
      </c>
    </row>
    <row r="392" spans="1:52" ht="12.75">
      <c r="A392" s="8"/>
      <c r="B392" s="246" t="s">
        <v>38</v>
      </c>
      <c r="C392" s="250"/>
      <c r="D392" s="250"/>
      <c r="E392" s="250"/>
      <c r="F392" s="302" t="s">
        <v>236</v>
      </c>
      <c r="G392" s="302"/>
      <c r="H392" s="302"/>
      <c r="I392" s="249" t="s">
        <v>28</v>
      </c>
      <c r="J392" s="9"/>
      <c r="K392" s="8"/>
      <c r="L392" s="283" t="s">
        <v>203</v>
      </c>
      <c r="M392" s="283"/>
      <c r="N392" s="283"/>
      <c r="O392" s="283"/>
      <c r="P392" s="302" t="s">
        <v>239</v>
      </c>
      <c r="Q392" s="302"/>
      <c r="R392" s="302"/>
      <c r="S392" s="325" t="s">
        <v>26</v>
      </c>
      <c r="T392" s="325"/>
      <c r="U392" s="283" t="s">
        <v>212</v>
      </c>
      <c r="V392" s="283"/>
      <c r="W392" s="283"/>
      <c r="X392" s="283"/>
      <c r="Y392" s="302" t="s">
        <v>241</v>
      </c>
      <c r="Z392" s="302"/>
      <c r="AA392" s="302"/>
      <c r="AB392" s="325" t="s">
        <v>25</v>
      </c>
      <c r="AC392" s="325"/>
      <c r="AD392" s="9"/>
      <c r="AE392" s="305"/>
      <c r="AF392" s="40"/>
      <c r="AG392" s="41"/>
      <c r="AH392" s="41"/>
      <c r="AI392" s="41"/>
      <c r="AJ392" s="41"/>
      <c r="AK392" s="41"/>
      <c r="AL392" s="41"/>
      <c r="AM392" s="41"/>
      <c r="AN392" s="41"/>
      <c r="AO392" s="41"/>
      <c r="AP392" s="42"/>
      <c r="AQ392" s="317"/>
      <c r="AR392" s="257"/>
      <c r="AS392" s="258"/>
      <c r="AU392" s="4">
        <f t="shared" si="24"/>
        <v>20</v>
      </c>
      <c r="AV392" s="4">
        <f t="shared" si="25"/>
        <v>1</v>
      </c>
    </row>
    <row r="393" spans="1:52">
      <c r="A393" s="8"/>
      <c r="J393" s="9"/>
      <c r="K393" s="8"/>
      <c r="L393" s="261" t="s">
        <v>218</v>
      </c>
      <c r="M393" s="261"/>
      <c r="N393" s="261"/>
      <c r="O393" s="261"/>
      <c r="P393" s="260" t="s">
        <v>241</v>
      </c>
      <c r="Q393" s="260"/>
      <c r="R393" s="260"/>
      <c r="S393" s="321" t="s">
        <v>25</v>
      </c>
      <c r="T393" s="321"/>
      <c r="U393" s="261" t="s">
        <v>213</v>
      </c>
      <c r="V393" s="261"/>
      <c r="W393" s="261"/>
      <c r="X393" s="261"/>
      <c r="Y393" s="260" t="s">
        <v>241</v>
      </c>
      <c r="Z393" s="260"/>
      <c r="AA393" s="260"/>
      <c r="AB393" s="321" t="s">
        <v>25</v>
      </c>
      <c r="AC393" s="321"/>
      <c r="AD393" s="9"/>
      <c r="AE393" s="305"/>
      <c r="AF393" s="43"/>
      <c r="AG393" s="44"/>
      <c r="AH393" s="44"/>
      <c r="AI393" s="44"/>
      <c r="AJ393" s="44"/>
      <c r="AK393" s="44"/>
      <c r="AL393" s="44"/>
      <c r="AM393" s="44"/>
      <c r="AN393" s="44"/>
      <c r="AO393" s="44"/>
      <c r="AP393" s="45"/>
      <c r="AQ393" s="317"/>
      <c r="AR393" s="257"/>
      <c r="AS393" s="258"/>
      <c r="AV393" s="4">
        <f t="shared" si="25"/>
        <v>3</v>
      </c>
    </row>
    <row r="394" spans="1:52">
      <c r="A394" s="8"/>
      <c r="B394" s="293" t="s">
        <v>39</v>
      </c>
      <c r="C394" s="293"/>
      <c r="D394" s="293"/>
      <c r="E394" s="293"/>
      <c r="F394" s="294">
        <v>9</v>
      </c>
      <c r="G394" s="295"/>
      <c r="H394" s="295"/>
      <c r="I394" s="296"/>
      <c r="J394" s="9"/>
      <c r="K394" s="8"/>
      <c r="L394" s="283" t="s">
        <v>204</v>
      </c>
      <c r="M394" s="283"/>
      <c r="N394" s="283"/>
      <c r="O394" s="283"/>
      <c r="P394" s="302" t="s">
        <v>238</v>
      </c>
      <c r="Q394" s="302"/>
      <c r="R394" s="302"/>
      <c r="S394" s="325" t="s">
        <v>221</v>
      </c>
      <c r="T394" s="325"/>
      <c r="U394" s="283" t="s">
        <v>214</v>
      </c>
      <c r="V394" s="283"/>
      <c r="W394" s="283"/>
      <c r="X394" s="283"/>
      <c r="Y394" s="302" t="s">
        <v>242</v>
      </c>
      <c r="Z394" s="302"/>
      <c r="AA394" s="302"/>
      <c r="AB394" s="325" t="s">
        <v>28</v>
      </c>
      <c r="AC394" s="325"/>
      <c r="AD394" s="9"/>
      <c r="AE394" s="305"/>
      <c r="AF394" s="303" t="s">
        <v>684</v>
      </c>
      <c r="AG394" s="303"/>
      <c r="AH394" s="303"/>
      <c r="AI394" s="303"/>
      <c r="AJ394" s="303"/>
      <c r="AK394" s="303"/>
      <c r="AL394" s="303"/>
      <c r="AM394" s="303"/>
      <c r="AN394" s="303"/>
      <c r="AO394" s="303"/>
      <c r="AP394" s="303"/>
      <c r="AQ394" s="317"/>
      <c r="AR394" s="257"/>
      <c r="AS394" s="258"/>
      <c r="AV394" s="4">
        <f t="shared" si="25"/>
        <v>0</v>
      </c>
    </row>
    <row r="395" spans="1:52" ht="12.75">
      <c r="A395" s="8"/>
      <c r="B395" s="292" t="s">
        <v>244</v>
      </c>
      <c r="C395" s="292"/>
      <c r="D395" s="292"/>
      <c r="E395" s="292"/>
      <c r="F395" s="292"/>
      <c r="G395" s="292"/>
      <c r="H395" s="292"/>
      <c r="I395" s="292"/>
      <c r="J395" s="9"/>
      <c r="K395" s="8"/>
      <c r="L395" s="261" t="s">
        <v>205</v>
      </c>
      <c r="M395" s="261"/>
      <c r="N395" s="261"/>
      <c r="O395" s="261"/>
      <c r="P395" s="260" t="s">
        <v>242</v>
      </c>
      <c r="Q395" s="260"/>
      <c r="R395" s="260"/>
      <c r="S395" s="321" t="s">
        <v>28</v>
      </c>
      <c r="T395" s="321"/>
      <c r="U395" s="261" t="s">
        <v>215</v>
      </c>
      <c r="V395" s="261"/>
      <c r="W395" s="261"/>
      <c r="X395" s="261"/>
      <c r="Y395" s="260" t="s">
        <v>240</v>
      </c>
      <c r="Z395" s="260"/>
      <c r="AA395" s="260"/>
      <c r="AB395" s="321" t="s">
        <v>220</v>
      </c>
      <c r="AC395" s="321"/>
      <c r="AD395" s="9"/>
      <c r="AE395" s="305"/>
      <c r="AF395" s="40"/>
      <c r="AG395" s="41"/>
      <c r="AH395" s="41"/>
      <c r="AI395" s="41"/>
      <c r="AJ395" s="41"/>
      <c r="AK395" s="41"/>
      <c r="AL395" s="41"/>
      <c r="AM395" s="41"/>
      <c r="AN395" s="41"/>
      <c r="AO395" s="41"/>
      <c r="AP395" s="42"/>
      <c r="AQ395" s="317"/>
      <c r="AR395" s="257"/>
      <c r="AS395" s="258"/>
      <c r="AV395" s="4">
        <f t="shared" si="25"/>
        <v>4</v>
      </c>
    </row>
    <row r="396" spans="1:52" ht="12.75" thickBot="1">
      <c r="A396" s="10"/>
      <c r="B396" s="11"/>
      <c r="C396" s="11"/>
      <c r="D396" s="11"/>
      <c r="E396" s="11"/>
      <c r="F396" s="11"/>
      <c r="G396" s="11"/>
      <c r="H396" s="11"/>
      <c r="I396" s="11"/>
      <c r="J396" s="12"/>
      <c r="K396" s="10"/>
      <c r="L396" s="300" t="s">
        <v>206</v>
      </c>
      <c r="M396" s="300"/>
      <c r="N396" s="300"/>
      <c r="O396" s="300"/>
      <c r="P396" s="323" t="s">
        <v>241</v>
      </c>
      <c r="Q396" s="323"/>
      <c r="R396" s="323"/>
      <c r="S396" s="324" t="s">
        <v>25</v>
      </c>
      <c r="T396" s="324"/>
      <c r="U396" s="300"/>
      <c r="V396" s="300"/>
      <c r="W396" s="300"/>
      <c r="X396" s="300"/>
      <c r="Y396" s="323"/>
      <c r="Z396" s="323"/>
      <c r="AA396" s="323"/>
      <c r="AB396" s="320"/>
      <c r="AC396" s="320"/>
      <c r="AD396" s="12"/>
      <c r="AE396" s="39"/>
      <c r="AF396" s="46"/>
      <c r="AG396" s="247"/>
      <c r="AH396" s="247"/>
      <c r="AI396" s="247"/>
      <c r="AJ396" s="247"/>
      <c r="AK396" s="247"/>
      <c r="AL396" s="247"/>
      <c r="AM396" s="247"/>
      <c r="AN396" s="247"/>
      <c r="AO396" s="247"/>
      <c r="AP396" s="47"/>
      <c r="AQ396" s="38"/>
      <c r="AR396" s="257"/>
      <c r="AS396" s="258"/>
      <c r="AV396" s="4">
        <f t="shared" si="25"/>
        <v>3</v>
      </c>
    </row>
    <row r="397" spans="1:52">
      <c r="A397" s="271" t="s">
        <v>807</v>
      </c>
      <c r="B397" s="272"/>
      <c r="C397" s="272"/>
      <c r="D397" s="272"/>
      <c r="E397" s="272"/>
      <c r="F397" s="272"/>
      <c r="G397" s="272"/>
      <c r="H397" s="272"/>
      <c r="I397" s="272"/>
      <c r="J397" s="272"/>
      <c r="K397" s="272"/>
      <c r="L397" s="272"/>
      <c r="M397" s="272"/>
      <c r="N397" s="273"/>
      <c r="O397" s="8"/>
      <c r="AC397" s="271" t="s">
        <v>247</v>
      </c>
      <c r="AD397" s="272"/>
      <c r="AE397" s="272"/>
      <c r="AF397" s="272"/>
      <c r="AG397" s="272"/>
      <c r="AH397" s="272"/>
      <c r="AI397" s="272"/>
      <c r="AJ397" s="272"/>
      <c r="AK397" s="272"/>
      <c r="AL397" s="272"/>
      <c r="AM397" s="272"/>
      <c r="AN397" s="272"/>
      <c r="AO397" s="272"/>
      <c r="AP397" s="272"/>
      <c r="AQ397" s="273"/>
      <c r="AR397" s="257"/>
      <c r="AS397" s="258"/>
      <c r="AV397" s="4">
        <f t="shared" ref="AV397:AV405" si="26">VLOOKUP(Y387,$BA$1:$BD$6,4,FALSE)</f>
        <v>0</v>
      </c>
    </row>
    <row r="398" spans="1:52">
      <c r="A398" s="265" t="s">
        <v>814</v>
      </c>
      <c r="B398" s="266"/>
      <c r="C398" s="266"/>
      <c r="D398" s="266"/>
      <c r="E398" s="266"/>
      <c r="F398" s="266"/>
      <c r="G398" s="266"/>
      <c r="H398" s="248"/>
      <c r="I398" s="248"/>
      <c r="J398" s="248"/>
      <c r="K398" s="248"/>
      <c r="L398" s="248"/>
      <c r="M398" s="248"/>
      <c r="N398" s="248"/>
      <c r="O398" s="8"/>
      <c r="AC398" s="243" t="s">
        <v>226</v>
      </c>
      <c r="AD398" s="242"/>
      <c r="AQ398" s="9"/>
      <c r="AR398" s="257"/>
      <c r="AS398" s="258"/>
      <c r="AV398" s="4">
        <f t="shared" si="26"/>
        <v>1</v>
      </c>
    </row>
    <row r="399" spans="1:52">
      <c r="A399" s="267" t="s">
        <v>815</v>
      </c>
      <c r="B399" s="268"/>
      <c r="C399" s="268"/>
      <c r="D399" s="268"/>
      <c r="E399" s="268"/>
      <c r="F399" s="268"/>
      <c r="G399" s="268"/>
      <c r="H399" s="259">
        <v>101295</v>
      </c>
      <c r="I399" s="259"/>
      <c r="J399" s="259"/>
      <c r="K399" s="259"/>
      <c r="L399" s="244"/>
      <c r="M399" s="244"/>
      <c r="N399" s="134"/>
      <c r="O399" s="8"/>
      <c r="AC399" s="69"/>
      <c r="AD399" s="71" t="s">
        <v>433</v>
      </c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2"/>
      <c r="AR399" s="257"/>
      <c r="AS399" s="258"/>
      <c r="AV399" s="4">
        <f t="shared" si="26"/>
        <v>2</v>
      </c>
    </row>
    <row r="400" spans="1:52">
      <c r="A400" s="269" t="s">
        <v>829</v>
      </c>
      <c r="B400" s="270"/>
      <c r="C400" s="270"/>
      <c r="D400" s="270"/>
      <c r="E400" s="270"/>
      <c r="F400" s="270"/>
      <c r="G400" s="270"/>
      <c r="H400" s="259">
        <v>103425</v>
      </c>
      <c r="I400" s="259"/>
      <c r="J400" s="259"/>
      <c r="K400" s="259"/>
      <c r="L400" s="298" t="str">
        <f>CONCATENATE("[",ROUND(AW388/30,1),"]")</f>
        <v>[15.9]</v>
      </c>
      <c r="M400" s="298"/>
      <c r="N400" s="299"/>
      <c r="O400" s="8"/>
      <c r="AC400" s="69"/>
      <c r="AD400" s="71" t="s">
        <v>434</v>
      </c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2"/>
      <c r="AR400" s="257"/>
      <c r="AS400" s="258"/>
      <c r="AV400" s="4">
        <f t="shared" si="26"/>
        <v>2</v>
      </c>
    </row>
    <row r="401" spans="1:48">
      <c r="A401" s="269" t="s">
        <v>808</v>
      </c>
      <c r="B401" s="270"/>
      <c r="C401" s="270"/>
      <c r="D401" s="270"/>
      <c r="E401" s="270"/>
      <c r="F401" s="270"/>
      <c r="G401" s="270"/>
      <c r="H401" s="279">
        <f>AW389/2160</f>
        <v>0.39907407407407408</v>
      </c>
      <c r="I401" s="279"/>
      <c r="J401" s="279"/>
      <c r="K401" s="279"/>
      <c r="L401" s="279"/>
      <c r="M401" s="279"/>
      <c r="N401" s="280"/>
      <c r="O401" s="8"/>
      <c r="AC401" s="69"/>
      <c r="AD401" s="71" t="s">
        <v>435</v>
      </c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2"/>
      <c r="AR401" s="257"/>
      <c r="AS401" s="258"/>
      <c r="AV401" s="4">
        <f t="shared" si="26"/>
        <v>1</v>
      </c>
    </row>
    <row r="402" spans="1:48">
      <c r="A402" s="267" t="s">
        <v>810</v>
      </c>
      <c r="B402" s="268"/>
      <c r="C402" s="268"/>
      <c r="D402" s="268"/>
      <c r="E402" s="268"/>
      <c r="F402" s="268"/>
      <c r="G402" s="268"/>
      <c r="H402" s="248" t="s">
        <v>844</v>
      </c>
      <c r="I402" s="248"/>
      <c r="J402" s="248"/>
      <c r="K402" s="248"/>
      <c r="L402" s="248"/>
      <c r="N402" s="248"/>
      <c r="O402" s="8"/>
      <c r="AC402" s="69"/>
      <c r="AD402" s="71" t="s">
        <v>436</v>
      </c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2"/>
      <c r="AR402" s="257"/>
      <c r="AS402" s="258"/>
      <c r="AV402" s="4">
        <f t="shared" si="26"/>
        <v>3</v>
      </c>
    </row>
    <row r="403" spans="1:48">
      <c r="A403" s="274" t="s">
        <v>816</v>
      </c>
      <c r="B403" s="261"/>
      <c r="C403" s="261"/>
      <c r="D403" s="261"/>
      <c r="E403" s="261"/>
      <c r="F403" s="261"/>
      <c r="G403" s="261"/>
      <c r="H403" s="248"/>
      <c r="I403" s="248"/>
      <c r="J403" s="248"/>
      <c r="K403" s="248"/>
      <c r="L403" s="248"/>
      <c r="N403" s="248"/>
      <c r="O403" s="8"/>
      <c r="AC403" s="69"/>
      <c r="AD403" s="71" t="s">
        <v>437</v>
      </c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2"/>
      <c r="AR403" s="257"/>
      <c r="AS403" s="258"/>
      <c r="AV403" s="4">
        <f t="shared" si="26"/>
        <v>3</v>
      </c>
    </row>
    <row r="404" spans="1:48">
      <c r="A404" s="267" t="s">
        <v>811</v>
      </c>
      <c r="B404" s="268"/>
      <c r="C404" s="268"/>
      <c r="D404" s="268"/>
      <c r="E404" s="268"/>
      <c r="F404" s="268"/>
      <c r="G404" s="268"/>
      <c r="H404" s="248" t="s">
        <v>872</v>
      </c>
      <c r="I404" s="248"/>
      <c r="J404" s="248"/>
      <c r="K404" s="248"/>
      <c r="L404" s="248"/>
      <c r="N404" s="248"/>
      <c r="O404" s="8"/>
      <c r="AC404" s="69"/>
      <c r="AD404" s="71" t="s">
        <v>438</v>
      </c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2"/>
      <c r="AR404" s="257"/>
      <c r="AS404" s="258"/>
      <c r="AV404" s="4">
        <f t="shared" si="26"/>
        <v>4</v>
      </c>
    </row>
    <row r="405" spans="1:48">
      <c r="A405" s="269" t="s">
        <v>817</v>
      </c>
      <c r="B405" s="270"/>
      <c r="C405" s="270"/>
      <c r="D405" s="270"/>
      <c r="E405" s="270"/>
      <c r="F405" s="270"/>
      <c r="G405" s="270"/>
      <c r="H405" s="248">
        <v>0</v>
      </c>
      <c r="I405" s="248"/>
      <c r="J405" s="248"/>
      <c r="K405" s="248"/>
      <c r="L405" s="248"/>
      <c r="N405" s="248"/>
      <c r="O405" s="8"/>
      <c r="AC405" s="69"/>
      <c r="AD405" s="71" t="s">
        <v>439</v>
      </c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2"/>
      <c r="AR405" s="257"/>
      <c r="AS405" s="258"/>
      <c r="AV405" s="4">
        <f t="shared" si="26"/>
        <v>2</v>
      </c>
    </row>
    <row r="406" spans="1:48">
      <c r="A406" s="265" t="s">
        <v>818</v>
      </c>
      <c r="B406" s="266"/>
      <c r="C406" s="266"/>
      <c r="D406" s="266"/>
      <c r="E406" s="266"/>
      <c r="F406" s="266"/>
      <c r="G406" s="266"/>
      <c r="H406" s="248"/>
      <c r="I406" s="248"/>
      <c r="J406" s="248"/>
      <c r="K406" s="248"/>
      <c r="L406" s="248"/>
      <c r="N406" s="248"/>
      <c r="O406" s="8"/>
      <c r="AC406" s="69"/>
      <c r="AD406" s="71" t="s">
        <v>440</v>
      </c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2"/>
      <c r="AR406" s="257"/>
      <c r="AS406" s="258"/>
      <c r="AV406" s="4">
        <f>IF(ISERROR(VLOOKUP(Y396,$BA$1:$BD$6,4,FALSE)),0,VLOOKUP(Y396,$BA$1:$BD$6,4,FALSE))</f>
        <v>0</v>
      </c>
    </row>
    <row r="407" spans="1:48">
      <c r="A407" s="267" t="s">
        <v>809</v>
      </c>
      <c r="B407" s="268"/>
      <c r="C407" s="268"/>
      <c r="D407" s="268"/>
      <c r="E407" s="268"/>
      <c r="F407" s="268"/>
      <c r="G407" s="268"/>
      <c r="H407" s="248" t="s">
        <v>78</v>
      </c>
      <c r="I407" s="248"/>
      <c r="J407" s="248"/>
      <c r="K407" s="248"/>
      <c r="L407" s="248"/>
      <c r="N407" s="248"/>
      <c r="O407" s="8"/>
      <c r="AC407" s="69"/>
      <c r="AD407" s="71" t="s">
        <v>441</v>
      </c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2"/>
      <c r="AR407" s="257"/>
      <c r="AS407" s="258"/>
      <c r="AV407" s="4">
        <f>VLOOKUP(AL387,$BA$8:$BD$11,4,FALSE)</f>
        <v>4</v>
      </c>
    </row>
    <row r="408" spans="1:48">
      <c r="A408" s="269" t="s">
        <v>819</v>
      </c>
      <c r="B408" s="270"/>
      <c r="C408" s="270"/>
      <c r="D408" s="270"/>
      <c r="E408" s="270"/>
      <c r="F408" s="270"/>
      <c r="G408" s="270"/>
      <c r="H408" s="248" t="s">
        <v>854</v>
      </c>
      <c r="I408" s="248"/>
      <c r="J408" s="248"/>
      <c r="K408" s="248"/>
      <c r="L408" s="248"/>
      <c r="N408" s="248"/>
      <c r="O408" s="8"/>
      <c r="AC408" s="69"/>
      <c r="AD408" s="71" t="s">
        <v>442</v>
      </c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2"/>
      <c r="AR408" s="257"/>
      <c r="AS408" s="258"/>
    </row>
    <row r="409" spans="1:48">
      <c r="A409" s="269" t="s">
        <v>812</v>
      </c>
      <c r="B409" s="270"/>
      <c r="C409" s="270"/>
      <c r="D409" s="270"/>
      <c r="E409" s="270"/>
      <c r="F409" s="270"/>
      <c r="G409" s="270"/>
      <c r="H409" s="245" t="s">
        <v>724</v>
      </c>
      <c r="I409" s="248" t="s">
        <v>821</v>
      </c>
      <c r="K409" s="245" t="s">
        <v>822</v>
      </c>
      <c r="L409" s="248" t="s">
        <v>823</v>
      </c>
      <c r="N409" s="248"/>
      <c r="O409" s="8"/>
      <c r="AC409" s="69"/>
      <c r="AD409" s="71" t="s">
        <v>443</v>
      </c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2"/>
      <c r="AR409" s="257"/>
      <c r="AS409" s="258"/>
    </row>
    <row r="410" spans="1:48">
      <c r="A410" s="269" t="s">
        <v>813</v>
      </c>
      <c r="B410" s="270"/>
      <c r="C410" s="270"/>
      <c r="D410" s="270"/>
      <c r="E410" s="270"/>
      <c r="F410" s="270"/>
      <c r="G410" s="270"/>
      <c r="H410" s="245" t="s">
        <v>724</v>
      </c>
      <c r="I410" s="248" t="s">
        <v>821</v>
      </c>
      <c r="K410" s="245" t="s">
        <v>822</v>
      </c>
      <c r="L410" s="248" t="s">
        <v>823</v>
      </c>
      <c r="O410" s="8"/>
      <c r="AC410" s="69"/>
      <c r="AD410" s="71" t="s">
        <v>444</v>
      </c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2"/>
      <c r="AR410" s="257"/>
      <c r="AS410" s="258"/>
    </row>
    <row r="411" spans="1:48">
      <c r="A411" s="267" t="s">
        <v>820</v>
      </c>
      <c r="B411" s="268"/>
      <c r="C411" s="268"/>
      <c r="D411" s="268"/>
      <c r="E411" s="268"/>
      <c r="F411" s="268"/>
      <c r="G411" s="268"/>
      <c r="H411" s="245" t="s">
        <v>724</v>
      </c>
      <c r="I411" s="248" t="s">
        <v>821</v>
      </c>
      <c r="K411" s="245" t="s">
        <v>822</v>
      </c>
      <c r="L411" s="248" t="s">
        <v>823</v>
      </c>
      <c r="O411" s="8"/>
      <c r="AC411" s="243" t="s">
        <v>227</v>
      </c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2"/>
      <c r="AR411" s="257"/>
      <c r="AS411" s="258"/>
    </row>
    <row r="412" spans="1:48">
      <c r="A412" s="271" t="s">
        <v>824</v>
      </c>
      <c r="B412" s="272"/>
      <c r="C412" s="272"/>
      <c r="D412" s="272"/>
      <c r="E412" s="272"/>
      <c r="F412" s="272"/>
      <c r="G412" s="272"/>
      <c r="H412" s="272"/>
      <c r="I412" s="272"/>
      <c r="J412" s="272"/>
      <c r="K412" s="272"/>
      <c r="L412" s="272"/>
      <c r="M412" s="272"/>
      <c r="N412" s="273"/>
      <c r="O412" s="8"/>
      <c r="AC412" s="69"/>
      <c r="AD412" s="311" t="s">
        <v>31</v>
      </c>
      <c r="AE412" s="311"/>
      <c r="AF412" s="311"/>
      <c r="AG412" s="311"/>
      <c r="AH412" s="313" t="s">
        <v>63</v>
      </c>
      <c r="AI412" s="313"/>
      <c r="AJ412" s="313"/>
      <c r="AK412" s="313"/>
      <c r="AL412" s="311" t="s">
        <v>216</v>
      </c>
      <c r="AM412" s="311"/>
      <c r="AN412" s="311"/>
      <c r="AO412" s="313" t="s">
        <v>56</v>
      </c>
      <c r="AP412" s="313"/>
      <c r="AQ412" s="314"/>
      <c r="AR412" s="257"/>
      <c r="AS412" s="258"/>
    </row>
    <row r="413" spans="1:48">
      <c r="A413" s="69" t="s">
        <v>1115</v>
      </c>
      <c r="N413" s="9"/>
      <c r="O413" s="8"/>
      <c r="AC413" s="69"/>
      <c r="AD413" s="310" t="s">
        <v>219</v>
      </c>
      <c r="AE413" s="310"/>
      <c r="AF413" s="310"/>
      <c r="AG413" s="310"/>
      <c r="AH413" s="307" t="s">
        <v>249</v>
      </c>
      <c r="AI413" s="307"/>
      <c r="AJ413" s="307"/>
      <c r="AK413" s="307"/>
      <c r="AL413" s="310" t="s">
        <v>50</v>
      </c>
      <c r="AM413" s="310"/>
      <c r="AN413" s="310"/>
      <c r="AO413" s="307" t="s">
        <v>54</v>
      </c>
      <c r="AP413" s="307"/>
      <c r="AQ413" s="318"/>
      <c r="AR413" s="257"/>
      <c r="AS413" s="258"/>
    </row>
    <row r="414" spans="1:48">
      <c r="A414" s="184" t="s">
        <v>1154</v>
      </c>
      <c r="B414" s="138"/>
      <c r="C414" s="138"/>
      <c r="D414" s="138"/>
      <c r="E414" s="138"/>
      <c r="F414" s="138"/>
      <c r="G414" s="138"/>
      <c r="H414" s="248"/>
      <c r="I414" s="248"/>
      <c r="J414" s="248"/>
      <c r="K414" s="248"/>
      <c r="L414" s="248"/>
      <c r="M414" s="248"/>
      <c r="N414" s="251"/>
      <c r="O414" s="8"/>
      <c r="AC414" s="69"/>
      <c r="AD414" s="311" t="s">
        <v>33</v>
      </c>
      <c r="AE414" s="311"/>
      <c r="AF414" s="311"/>
      <c r="AG414" s="311"/>
      <c r="AH414" s="312" t="s">
        <v>57</v>
      </c>
      <c r="AI414" s="312"/>
      <c r="AJ414" s="312"/>
      <c r="AK414" s="312"/>
      <c r="AL414" s="311" t="s">
        <v>22</v>
      </c>
      <c r="AM414" s="311"/>
      <c r="AN414" s="311"/>
      <c r="AO414" s="313" t="s">
        <v>143</v>
      </c>
      <c r="AP414" s="313"/>
      <c r="AQ414" s="314"/>
      <c r="AR414" s="257"/>
      <c r="AS414" s="258"/>
    </row>
    <row r="415" spans="1:48">
      <c r="A415" s="69" t="s">
        <v>1116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51"/>
      <c r="O415" s="8"/>
      <c r="AC415" s="69"/>
      <c r="AD415" s="310" t="s">
        <v>48</v>
      </c>
      <c r="AE415" s="310"/>
      <c r="AF415" s="310"/>
      <c r="AG415" s="310"/>
      <c r="AH415" s="307" t="s">
        <v>87</v>
      </c>
      <c r="AI415" s="307"/>
      <c r="AJ415" s="307"/>
      <c r="AK415" s="307"/>
      <c r="AL415" s="310" t="s">
        <v>49</v>
      </c>
      <c r="AM415" s="310"/>
      <c r="AN415" s="310"/>
      <c r="AO415" s="307" t="s">
        <v>91</v>
      </c>
      <c r="AP415" s="307"/>
      <c r="AQ415" s="318"/>
      <c r="AR415" s="257"/>
      <c r="AS415" s="258"/>
    </row>
    <row r="416" spans="1:48">
      <c r="A416" s="184" t="s">
        <v>1117</v>
      </c>
      <c r="B416" s="138"/>
      <c r="C416" s="138"/>
      <c r="D416" s="138"/>
      <c r="E416" s="138"/>
      <c r="F416" s="138"/>
      <c r="G416" s="138"/>
      <c r="H416" s="248"/>
      <c r="I416" s="248"/>
      <c r="J416" s="248"/>
      <c r="K416" s="248"/>
      <c r="L416" s="248"/>
      <c r="M416" s="248"/>
      <c r="N416" s="251"/>
      <c r="O416" s="8"/>
      <c r="AC416" s="243" t="s">
        <v>228</v>
      </c>
      <c r="AD416" s="200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2"/>
      <c r="AR416" s="257"/>
      <c r="AS416" s="258"/>
    </row>
    <row r="417" spans="1:45">
      <c r="A417" s="69" t="s">
        <v>1118</v>
      </c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8"/>
      <c r="AC417" s="8"/>
      <c r="AD417" s="71" t="s">
        <v>78</v>
      </c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2"/>
      <c r="AR417" s="257"/>
      <c r="AS417" s="258"/>
    </row>
    <row r="418" spans="1:45" ht="12.75" thickBot="1">
      <c r="A418" s="271" t="s">
        <v>740</v>
      </c>
      <c r="B418" s="272"/>
      <c r="C418" s="272"/>
      <c r="D418" s="272"/>
      <c r="E418" s="272"/>
      <c r="F418" s="272"/>
      <c r="G418" s="272"/>
      <c r="H418" s="272"/>
      <c r="I418" s="272"/>
      <c r="J418" s="272"/>
      <c r="K418" s="272"/>
      <c r="L418" s="272"/>
      <c r="M418" s="272"/>
      <c r="N418" s="273"/>
      <c r="O418" s="8"/>
      <c r="AC418" s="10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5"/>
      <c r="AR418" s="257"/>
      <c r="AS418" s="258"/>
    </row>
    <row r="419" spans="1:45">
      <c r="A419" s="275" t="s">
        <v>261</v>
      </c>
      <c r="B419" s="276"/>
      <c r="C419" s="4" t="s">
        <v>717</v>
      </c>
      <c r="N419" s="9"/>
      <c r="O419" s="8"/>
      <c r="AC419" s="262" t="s">
        <v>254</v>
      </c>
      <c r="AD419" s="263"/>
      <c r="AE419" s="263"/>
      <c r="AF419" s="263"/>
      <c r="AG419" s="263"/>
      <c r="AH419" s="263"/>
      <c r="AI419" s="263"/>
      <c r="AJ419" s="263"/>
      <c r="AK419" s="263"/>
      <c r="AL419" s="263"/>
      <c r="AM419" s="263"/>
      <c r="AN419" s="263"/>
      <c r="AO419" s="263"/>
      <c r="AP419" s="263"/>
      <c r="AQ419" s="264"/>
      <c r="AR419" s="257"/>
      <c r="AS419" s="258"/>
    </row>
    <row r="420" spans="1:45" ht="12.75" thickBot="1">
      <c r="A420" s="275" t="s">
        <v>260</v>
      </c>
      <c r="B420" s="276"/>
      <c r="C420" s="4" t="s">
        <v>621</v>
      </c>
      <c r="N420" s="9"/>
      <c r="O420" s="8"/>
      <c r="AC420" s="69"/>
      <c r="AD420" s="201"/>
      <c r="AE420" s="71"/>
      <c r="AF420" s="71"/>
      <c r="AG420" s="71"/>
      <c r="AH420" s="71"/>
      <c r="AI420" s="76"/>
      <c r="AJ420" s="71"/>
      <c r="AK420" s="71"/>
      <c r="AL420" s="71"/>
      <c r="AM420" s="71"/>
      <c r="AN420" s="71"/>
      <c r="AO420" s="71"/>
      <c r="AP420" s="71"/>
      <c r="AQ420" s="72"/>
      <c r="AR420" s="257"/>
      <c r="AS420" s="258"/>
    </row>
    <row r="421" spans="1:45">
      <c r="A421" s="275" t="s">
        <v>260</v>
      </c>
      <c r="B421" s="276"/>
      <c r="C421" s="4" t="s">
        <v>622</v>
      </c>
      <c r="N421" s="9"/>
      <c r="O421" s="262" t="s">
        <v>67</v>
      </c>
      <c r="P421" s="263"/>
      <c r="Q421" s="263"/>
      <c r="R421" s="263"/>
      <c r="S421" s="263"/>
      <c r="T421" s="263"/>
      <c r="U421" s="263"/>
      <c r="V421" s="264"/>
      <c r="W421" s="23"/>
      <c r="X421" s="24" t="s">
        <v>245</v>
      </c>
      <c r="Y421" s="24"/>
      <c r="Z421" s="24"/>
      <c r="AA421" s="24"/>
      <c r="AB421" s="25"/>
      <c r="AC421" s="69"/>
      <c r="AD421" s="201"/>
      <c r="AE421" s="71"/>
      <c r="AF421" s="71"/>
      <c r="AG421" s="71"/>
      <c r="AH421" s="71"/>
      <c r="AI421" s="76"/>
      <c r="AJ421" s="71"/>
      <c r="AK421" s="71"/>
      <c r="AL421" s="71"/>
      <c r="AM421" s="71"/>
      <c r="AN421" s="71"/>
      <c r="AO421" s="71"/>
      <c r="AP421" s="71"/>
      <c r="AQ421" s="72"/>
      <c r="AR421" s="257"/>
      <c r="AS421" s="258"/>
    </row>
    <row r="422" spans="1:45">
      <c r="A422" s="275" t="s">
        <v>261</v>
      </c>
      <c r="B422" s="276"/>
      <c r="C422" s="4" t="s">
        <v>780</v>
      </c>
      <c r="N422" s="9"/>
      <c r="O422" s="8"/>
      <c r="R422" s="297" t="s">
        <v>46</v>
      </c>
      <c r="S422" s="297"/>
      <c r="T422" s="297" t="s">
        <v>47</v>
      </c>
      <c r="U422" s="297"/>
      <c r="V422" s="9"/>
      <c r="W422" s="8"/>
      <c r="X422" s="288" t="s">
        <v>220</v>
      </c>
      <c r="Y422" s="288"/>
      <c r="Z422" s="301">
        <v>0.1</v>
      </c>
      <c r="AA422" s="301"/>
      <c r="AB422" s="9"/>
      <c r="AC422" s="69"/>
      <c r="AD422" s="201"/>
      <c r="AE422" s="71"/>
      <c r="AF422" s="71"/>
      <c r="AG422" s="71"/>
      <c r="AH422" s="71"/>
      <c r="AI422" s="76"/>
      <c r="AJ422" s="71"/>
      <c r="AK422" s="71"/>
      <c r="AL422" s="71"/>
      <c r="AM422" s="71"/>
      <c r="AN422" s="71"/>
      <c r="AO422" s="71"/>
      <c r="AP422" s="71"/>
      <c r="AQ422" s="72"/>
      <c r="AR422" s="257"/>
      <c r="AS422" s="258"/>
    </row>
    <row r="423" spans="1:45">
      <c r="A423" s="275" t="s">
        <v>261</v>
      </c>
      <c r="B423" s="276"/>
      <c r="C423" s="4" t="s">
        <v>715</v>
      </c>
      <c r="N423" s="9"/>
      <c r="O423" s="8"/>
      <c r="P423" s="242" t="s">
        <v>42</v>
      </c>
      <c r="Q423" s="242"/>
      <c r="R423" s="288">
        <v>4</v>
      </c>
      <c r="S423" s="288"/>
      <c r="T423" s="288">
        <v>4</v>
      </c>
      <c r="U423" s="288"/>
      <c r="V423" s="9"/>
      <c r="W423" s="8"/>
      <c r="X423" s="289" t="s">
        <v>25</v>
      </c>
      <c r="Y423" s="289"/>
      <c r="Z423" s="290">
        <v>0.28000000000000003</v>
      </c>
      <c r="AA423" s="290"/>
      <c r="AB423" s="9"/>
      <c r="AC423" s="69"/>
      <c r="AD423" s="201"/>
      <c r="AE423" s="71"/>
      <c r="AF423" s="71"/>
      <c r="AG423" s="71"/>
      <c r="AH423" s="71"/>
      <c r="AI423" s="76"/>
      <c r="AJ423" s="71"/>
      <c r="AK423" s="71"/>
      <c r="AL423" s="71"/>
      <c r="AM423" s="71"/>
      <c r="AN423" s="71"/>
      <c r="AO423" s="71"/>
      <c r="AP423" s="71"/>
      <c r="AQ423" s="72"/>
      <c r="AR423" s="257"/>
      <c r="AS423" s="258"/>
    </row>
    <row r="424" spans="1:45">
      <c r="A424" s="275" t="s">
        <v>261</v>
      </c>
      <c r="B424" s="276"/>
      <c r="C424" s="4" t="s">
        <v>72</v>
      </c>
      <c r="N424" s="9"/>
      <c r="O424" s="8"/>
      <c r="P424" s="246" t="s">
        <v>184</v>
      </c>
      <c r="Q424" s="246"/>
      <c r="R424" s="289">
        <v>1</v>
      </c>
      <c r="S424" s="289"/>
      <c r="T424" s="289">
        <v>3</v>
      </c>
      <c r="U424" s="289"/>
      <c r="V424" s="9"/>
      <c r="W424" s="8"/>
      <c r="X424" s="288" t="s">
        <v>28</v>
      </c>
      <c r="Y424" s="288"/>
      <c r="Z424" s="301">
        <v>0.496</v>
      </c>
      <c r="AA424" s="301"/>
      <c r="AB424" s="9"/>
      <c r="AC424" s="69"/>
      <c r="AD424" s="201"/>
      <c r="AE424" s="71"/>
      <c r="AF424" s="71"/>
      <c r="AG424" s="71"/>
      <c r="AH424" s="71"/>
      <c r="AI424" s="76"/>
      <c r="AJ424" s="71"/>
      <c r="AK424" s="71"/>
      <c r="AL424" s="71"/>
      <c r="AM424" s="71"/>
      <c r="AN424" s="71"/>
      <c r="AO424" s="71"/>
      <c r="AP424" s="71"/>
      <c r="AQ424" s="72"/>
      <c r="AR424" s="257"/>
      <c r="AS424" s="258"/>
    </row>
    <row r="425" spans="1:45">
      <c r="A425" s="275" t="s">
        <v>260</v>
      </c>
      <c r="B425" s="276"/>
      <c r="C425" s="248" t="s">
        <v>728</v>
      </c>
      <c r="N425" s="9"/>
      <c r="O425" s="8"/>
      <c r="P425" s="242" t="s">
        <v>43</v>
      </c>
      <c r="Q425" s="242"/>
      <c r="R425" s="288">
        <v>4</v>
      </c>
      <c r="S425" s="288"/>
      <c r="T425" s="288">
        <v>4</v>
      </c>
      <c r="U425" s="288"/>
      <c r="V425" s="9"/>
      <c r="W425" s="8"/>
      <c r="X425" s="289" t="s">
        <v>122</v>
      </c>
      <c r="Y425" s="289"/>
      <c r="Z425" s="290">
        <v>0.69699999999999995</v>
      </c>
      <c r="AA425" s="290"/>
      <c r="AB425" s="9"/>
      <c r="AC425" s="69"/>
      <c r="AD425" s="20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2"/>
      <c r="AR425" s="257"/>
      <c r="AS425" s="258"/>
    </row>
    <row r="426" spans="1:45">
      <c r="A426" s="275"/>
      <c r="B426" s="276"/>
      <c r="C426" s="4" t="s">
        <v>69</v>
      </c>
      <c r="N426" s="9"/>
      <c r="O426" s="8"/>
      <c r="P426" s="246" t="s">
        <v>40</v>
      </c>
      <c r="Q426" s="246"/>
      <c r="R426" s="289">
        <v>3</v>
      </c>
      <c r="S426" s="289"/>
      <c r="T426" s="289">
        <v>4</v>
      </c>
      <c r="U426" s="289"/>
      <c r="V426" s="9"/>
      <c r="W426" s="8"/>
      <c r="X426" s="288" t="s">
        <v>123</v>
      </c>
      <c r="Y426" s="288"/>
      <c r="Z426" s="301">
        <v>0.84799999999999998</v>
      </c>
      <c r="AA426" s="301"/>
      <c r="AB426" s="9"/>
      <c r="AC426" s="69"/>
      <c r="AD426" s="201"/>
      <c r="AE426" s="71"/>
      <c r="AF426" s="71"/>
      <c r="AG426" s="71"/>
      <c r="AH426" s="71"/>
      <c r="AI426" s="76"/>
      <c r="AJ426" s="71"/>
      <c r="AK426" s="71"/>
      <c r="AL426" s="71"/>
      <c r="AM426" s="71"/>
      <c r="AN426" s="71"/>
      <c r="AO426" s="71"/>
      <c r="AP426" s="71"/>
      <c r="AQ426" s="72"/>
      <c r="AR426" s="257"/>
      <c r="AS426" s="258"/>
    </row>
    <row r="427" spans="1:45">
      <c r="A427" s="275" t="s">
        <v>260</v>
      </c>
      <c r="B427" s="276"/>
      <c r="C427" s="4" t="s">
        <v>716</v>
      </c>
      <c r="N427" s="9"/>
      <c r="O427" s="8"/>
      <c r="P427" s="242" t="s">
        <v>41</v>
      </c>
      <c r="Q427" s="242"/>
      <c r="R427" s="288">
        <v>3</v>
      </c>
      <c r="S427" s="288"/>
      <c r="T427" s="288">
        <v>4</v>
      </c>
      <c r="U427" s="288"/>
      <c r="V427" s="9"/>
      <c r="W427" s="8"/>
      <c r="X427" s="289" t="s">
        <v>230</v>
      </c>
      <c r="Y427" s="289"/>
      <c r="Z427" s="290">
        <v>0.93899999999999995</v>
      </c>
      <c r="AA427" s="290"/>
      <c r="AB427" s="9"/>
      <c r="AC427" s="69"/>
      <c r="AD427" s="201"/>
      <c r="AE427" s="71"/>
      <c r="AF427" s="71"/>
      <c r="AG427" s="71"/>
      <c r="AH427" s="71"/>
      <c r="AI427" s="76"/>
      <c r="AJ427" s="71"/>
      <c r="AK427" s="71"/>
      <c r="AL427" s="71"/>
      <c r="AM427" s="71"/>
      <c r="AN427" s="71"/>
      <c r="AO427" s="71"/>
      <c r="AP427" s="71"/>
      <c r="AQ427" s="72"/>
      <c r="AR427" s="257"/>
      <c r="AS427" s="258"/>
    </row>
    <row r="428" spans="1:45">
      <c r="A428" s="275"/>
      <c r="B428" s="276"/>
      <c r="C428" s="4" t="s">
        <v>71</v>
      </c>
      <c r="N428" s="9"/>
      <c r="O428" s="8"/>
      <c r="P428" s="246" t="s">
        <v>44</v>
      </c>
      <c r="Q428" s="246"/>
      <c r="R428" s="289">
        <v>3</v>
      </c>
      <c r="S428" s="289"/>
      <c r="T428" s="289">
        <v>4</v>
      </c>
      <c r="U428" s="289"/>
      <c r="V428" s="9"/>
      <c r="W428" s="8"/>
      <c r="X428" s="288" t="s">
        <v>231</v>
      </c>
      <c r="Y428" s="288"/>
      <c r="Z428" s="301">
        <v>0.98199999999999998</v>
      </c>
      <c r="AA428" s="301"/>
      <c r="AB428" s="9"/>
      <c r="AC428" s="69"/>
      <c r="AD428" s="20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2"/>
      <c r="AR428" s="257"/>
      <c r="AS428" s="258"/>
    </row>
    <row r="429" spans="1:45">
      <c r="A429" s="275" t="s">
        <v>261</v>
      </c>
      <c r="B429" s="276"/>
      <c r="C429" s="4" t="s">
        <v>70</v>
      </c>
      <c r="N429" s="9"/>
      <c r="O429" s="8"/>
      <c r="P429" s="242" t="s">
        <v>45</v>
      </c>
      <c r="Q429" s="242"/>
      <c r="R429" s="288">
        <v>3</v>
      </c>
      <c r="S429" s="288"/>
      <c r="T429" s="288">
        <v>4</v>
      </c>
      <c r="U429" s="288"/>
      <c r="V429" s="9"/>
      <c r="W429" s="8"/>
      <c r="X429" s="289" t="s">
        <v>232</v>
      </c>
      <c r="Y429" s="289"/>
      <c r="Z429" s="290">
        <v>0.996</v>
      </c>
      <c r="AA429" s="290"/>
      <c r="AB429" s="9"/>
      <c r="AC429" s="69"/>
      <c r="AD429" s="201"/>
      <c r="AE429" s="71"/>
      <c r="AF429" s="71"/>
      <c r="AG429" s="71"/>
      <c r="AH429" s="71"/>
      <c r="AI429" s="76"/>
      <c r="AJ429" s="71"/>
      <c r="AK429" s="71"/>
      <c r="AL429" s="71"/>
      <c r="AM429" s="71"/>
      <c r="AN429" s="71"/>
      <c r="AO429" s="71"/>
      <c r="AP429" s="71"/>
      <c r="AQ429" s="72"/>
      <c r="AR429" s="257"/>
      <c r="AS429" s="258"/>
    </row>
    <row r="430" spans="1:45" ht="12.75" thickBot="1">
      <c r="A430" s="275" t="s">
        <v>260</v>
      </c>
      <c r="B430" s="276"/>
      <c r="C430" s="248" t="s">
        <v>782</v>
      </c>
      <c r="N430" s="9"/>
      <c r="O430" s="10"/>
      <c r="P430" s="11"/>
      <c r="Q430" s="11"/>
      <c r="R430" s="11"/>
      <c r="S430" s="11"/>
      <c r="T430" s="11"/>
      <c r="U430" s="11"/>
      <c r="V430" s="12"/>
      <c r="W430" s="10"/>
      <c r="X430" s="322" t="s">
        <v>233</v>
      </c>
      <c r="Y430" s="322"/>
      <c r="Z430" s="306">
        <v>0.999</v>
      </c>
      <c r="AA430" s="306"/>
      <c r="AB430" s="12"/>
      <c r="AC430" s="69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2"/>
      <c r="AR430" s="257"/>
      <c r="AS430" s="258"/>
    </row>
    <row r="431" spans="1:45">
      <c r="A431" s="275" t="s">
        <v>260</v>
      </c>
      <c r="B431" s="276"/>
      <c r="C431" s="248" t="s">
        <v>791</v>
      </c>
      <c r="N431" s="9"/>
      <c r="O431" s="285" t="s">
        <v>255</v>
      </c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7"/>
      <c r="AC431" s="69"/>
      <c r="AD431" s="20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2"/>
      <c r="AR431" s="257"/>
      <c r="AS431" s="258"/>
    </row>
    <row r="432" spans="1:45" ht="12.75" thickBot="1">
      <c r="A432" s="281" t="s">
        <v>259</v>
      </c>
      <c r="B432" s="282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0"/>
      <c r="P432" s="291" t="s">
        <v>256</v>
      </c>
      <c r="Q432" s="291"/>
      <c r="R432" s="291"/>
      <c r="S432" s="11"/>
      <c r="T432" s="11"/>
      <c r="U432" s="11"/>
      <c r="V432" s="291" t="s">
        <v>257</v>
      </c>
      <c r="W432" s="291"/>
      <c r="X432" s="291"/>
      <c r="Y432" s="11"/>
      <c r="Z432" s="11"/>
      <c r="AA432" s="11"/>
      <c r="AB432" s="12"/>
      <c r="AC432" s="73"/>
      <c r="AD432" s="205"/>
      <c r="AE432" s="74"/>
      <c r="AF432" s="74"/>
      <c r="AG432" s="74"/>
      <c r="AH432" s="74"/>
      <c r="AI432" s="206"/>
      <c r="AJ432" s="74"/>
      <c r="AK432" s="74"/>
      <c r="AL432" s="74"/>
      <c r="AM432" s="74"/>
      <c r="AN432" s="74"/>
      <c r="AO432" s="74"/>
      <c r="AP432" s="74"/>
      <c r="AQ432" s="75"/>
      <c r="AR432" s="257"/>
      <c r="AS432" s="258"/>
    </row>
    <row r="433" spans="1:52" ht="13.5" thickBot="1">
      <c r="A433" s="277" t="s">
        <v>29</v>
      </c>
      <c r="B433" s="278"/>
      <c r="C433" s="278"/>
      <c r="D433" s="284" t="s">
        <v>151</v>
      </c>
      <c r="E433" s="284"/>
      <c r="F433" s="284"/>
      <c r="G433" s="284"/>
      <c r="H433" s="284"/>
      <c r="I433" s="284"/>
      <c r="J433" s="284"/>
      <c r="K433" s="284"/>
      <c r="L433" s="284"/>
      <c r="M433" s="284"/>
      <c r="N433" s="284"/>
      <c r="O433" s="278" t="s">
        <v>30</v>
      </c>
      <c r="P433" s="278"/>
      <c r="Q433" s="278"/>
      <c r="R433" s="284" t="s">
        <v>97</v>
      </c>
      <c r="S433" s="284"/>
      <c r="T433" s="284"/>
      <c r="U433" s="284"/>
      <c r="V433" s="284"/>
      <c r="W433" s="284"/>
      <c r="X433" s="284"/>
      <c r="Y433" s="284"/>
      <c r="Z433" s="284"/>
      <c r="AA433" s="284"/>
      <c r="AB433" s="284"/>
      <c r="AC433" s="284"/>
      <c r="AD433" s="278" t="s">
        <v>32</v>
      </c>
      <c r="AE433" s="278"/>
      <c r="AF433" s="278"/>
      <c r="AG433" s="278"/>
      <c r="AH433" s="284" t="s">
        <v>68</v>
      </c>
      <c r="AI433" s="284"/>
      <c r="AJ433" s="284"/>
      <c r="AK433" s="284" t="s">
        <v>643</v>
      </c>
      <c r="AL433" s="284"/>
      <c r="AM433" s="284"/>
      <c r="AN433" s="284"/>
      <c r="AO433" s="284"/>
      <c r="AP433" s="284"/>
      <c r="AQ433" s="304"/>
      <c r="AR433" s="257" t="s">
        <v>399</v>
      </c>
      <c r="AS433" s="258"/>
    </row>
    <row r="434" spans="1:52">
      <c r="A434" s="262" t="s">
        <v>223</v>
      </c>
      <c r="B434" s="263"/>
      <c r="C434" s="263"/>
      <c r="D434" s="263"/>
      <c r="E434" s="263"/>
      <c r="F434" s="263"/>
      <c r="G434" s="263"/>
      <c r="H434" s="263"/>
      <c r="I434" s="263"/>
      <c r="J434" s="264"/>
      <c r="K434" s="262" t="s">
        <v>275</v>
      </c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4"/>
      <c r="AE434" s="262" t="s">
        <v>224</v>
      </c>
      <c r="AF434" s="263"/>
      <c r="AG434" s="263"/>
      <c r="AH434" s="263"/>
      <c r="AI434" s="263"/>
      <c r="AJ434" s="263"/>
      <c r="AK434" s="263"/>
      <c r="AL434" s="263"/>
      <c r="AM434" s="263"/>
      <c r="AN434" s="263"/>
      <c r="AO434" s="263"/>
      <c r="AP434" s="263"/>
      <c r="AQ434" s="264"/>
      <c r="AR434" s="257"/>
      <c r="AS434" s="258"/>
    </row>
    <row r="435" spans="1:52">
      <c r="A435" s="8"/>
      <c r="B435" s="242" t="s">
        <v>36</v>
      </c>
      <c r="C435" s="242"/>
      <c r="D435" s="242"/>
      <c r="E435" s="242"/>
      <c r="F435" s="260" t="s">
        <v>235</v>
      </c>
      <c r="G435" s="260"/>
      <c r="H435" s="260"/>
      <c r="I435" s="248" t="s">
        <v>25</v>
      </c>
      <c r="J435" s="9"/>
      <c r="K435" s="8"/>
      <c r="L435" s="261" t="s">
        <v>198</v>
      </c>
      <c r="M435" s="261"/>
      <c r="N435" s="261"/>
      <c r="O435" s="261"/>
      <c r="P435" s="260" t="s">
        <v>240</v>
      </c>
      <c r="Q435" s="260"/>
      <c r="R435" s="260"/>
      <c r="S435" s="321" t="s">
        <v>220</v>
      </c>
      <c r="T435" s="321"/>
      <c r="U435" s="261" t="s">
        <v>207</v>
      </c>
      <c r="V435" s="261"/>
      <c r="W435" s="261"/>
      <c r="X435" s="261"/>
      <c r="Y435" s="260" t="s">
        <v>238</v>
      </c>
      <c r="Z435" s="260"/>
      <c r="AA435" s="260"/>
      <c r="AB435" s="321" t="s">
        <v>221</v>
      </c>
      <c r="AC435" s="321"/>
      <c r="AD435" s="9"/>
      <c r="AE435" s="8"/>
      <c r="AG435" s="326" t="s">
        <v>197</v>
      </c>
      <c r="AH435" s="326"/>
      <c r="AI435" s="326"/>
      <c r="AJ435" s="326"/>
      <c r="AK435" s="326"/>
      <c r="AL435" s="260" t="s">
        <v>731</v>
      </c>
      <c r="AM435" s="260"/>
      <c r="AN435" s="260"/>
      <c r="AO435" s="252" t="s">
        <v>28</v>
      </c>
      <c r="AQ435" s="9"/>
      <c r="AR435" s="257"/>
      <c r="AS435" s="258"/>
      <c r="AU435" s="4">
        <f t="shared" ref="AU435:AU440" si="27">VLOOKUP(F435,$BA$13:$BD$17,4,FALSE)</f>
        <v>15</v>
      </c>
      <c r="AV435" s="4">
        <f t="shared" ref="AV435:AV444" si="28">VLOOKUP(P435,$BA$1:$BD$6,4,FALSE)</f>
        <v>2</v>
      </c>
      <c r="AW435" s="4" t="str">
        <f>D433</f>
        <v>J. Sebastian</v>
      </c>
      <c r="AX435" s="4" t="str">
        <f>K434</f>
        <v>Military Operation Specialty: Medical Technician</v>
      </c>
      <c r="AY435" s="4">
        <f>SUM(AU435:AU440,AV435:AV455)</f>
        <v>112</v>
      </c>
      <c r="AZ435" s="4">
        <f>SUM(AU435:AU440)</f>
        <v>75</v>
      </c>
    </row>
    <row r="436" spans="1:52">
      <c r="A436" s="8"/>
      <c r="B436" s="246" t="s">
        <v>34</v>
      </c>
      <c r="C436" s="246"/>
      <c r="D436" s="246"/>
      <c r="E436" s="246"/>
      <c r="F436" s="302" t="s">
        <v>229</v>
      </c>
      <c r="G436" s="302"/>
      <c r="H436" s="302"/>
      <c r="I436" s="249" t="s">
        <v>220</v>
      </c>
      <c r="J436" s="9"/>
      <c r="K436" s="8"/>
      <c r="L436" s="283" t="s">
        <v>199</v>
      </c>
      <c r="M436" s="283"/>
      <c r="N436" s="283"/>
      <c r="O436" s="283"/>
      <c r="P436" s="302" t="s">
        <v>241</v>
      </c>
      <c r="Q436" s="302"/>
      <c r="R436" s="302"/>
      <c r="S436" s="325" t="s">
        <v>25</v>
      </c>
      <c r="T436" s="325"/>
      <c r="U436" s="283" t="s">
        <v>208</v>
      </c>
      <c r="V436" s="283"/>
      <c r="W436" s="283"/>
      <c r="X436" s="283"/>
      <c r="Y436" s="302" t="s">
        <v>240</v>
      </c>
      <c r="Z436" s="302"/>
      <c r="AA436" s="302"/>
      <c r="AB436" s="325" t="s">
        <v>220</v>
      </c>
      <c r="AC436" s="325"/>
      <c r="AD436" s="9"/>
      <c r="AE436" s="315" t="s">
        <v>1008</v>
      </c>
      <c r="AF436" s="293"/>
      <c r="AG436" s="293"/>
      <c r="AH436" s="293"/>
      <c r="AI436" s="293"/>
      <c r="AJ436" s="293"/>
      <c r="AK436" s="293"/>
      <c r="AL436" s="293"/>
      <c r="AM436" s="293"/>
      <c r="AN436" s="293"/>
      <c r="AO436" s="293"/>
      <c r="AP436" s="293"/>
      <c r="AQ436" s="316"/>
      <c r="AR436" s="257"/>
      <c r="AS436" s="258"/>
      <c r="AU436" s="4">
        <f t="shared" si="27"/>
        <v>10</v>
      </c>
      <c r="AV436" s="4">
        <f t="shared" si="28"/>
        <v>3</v>
      </c>
      <c r="AW436" s="4">
        <v>1338</v>
      </c>
    </row>
    <row r="437" spans="1:52" ht="12.75">
      <c r="A437" s="8"/>
      <c r="B437" s="242" t="s">
        <v>843</v>
      </c>
      <c r="C437" s="242"/>
      <c r="D437" s="242"/>
      <c r="E437" s="242"/>
      <c r="F437" s="260" t="s">
        <v>235</v>
      </c>
      <c r="G437" s="260"/>
      <c r="H437" s="260"/>
      <c r="I437" s="248" t="s">
        <v>25</v>
      </c>
      <c r="J437" s="9"/>
      <c r="K437" s="8"/>
      <c r="L437" s="261" t="s">
        <v>200</v>
      </c>
      <c r="M437" s="261"/>
      <c r="N437" s="261"/>
      <c r="O437" s="261"/>
      <c r="P437" s="260" t="s">
        <v>240</v>
      </c>
      <c r="Q437" s="260"/>
      <c r="R437" s="260"/>
      <c r="S437" s="321" t="s">
        <v>220</v>
      </c>
      <c r="T437" s="321"/>
      <c r="U437" s="261" t="s">
        <v>209</v>
      </c>
      <c r="V437" s="261"/>
      <c r="W437" s="261"/>
      <c r="X437" s="261"/>
      <c r="Y437" s="260" t="s">
        <v>242</v>
      </c>
      <c r="Z437" s="260"/>
      <c r="AA437" s="260"/>
      <c r="AB437" s="321" t="s">
        <v>28</v>
      </c>
      <c r="AC437" s="321"/>
      <c r="AD437" s="9"/>
      <c r="AE437" s="36" t="s">
        <v>680</v>
      </c>
      <c r="AF437" s="308" t="s">
        <v>1009</v>
      </c>
      <c r="AG437" s="308"/>
      <c r="AH437" s="308"/>
      <c r="AI437" s="308" t="s">
        <v>677</v>
      </c>
      <c r="AJ437" s="308"/>
      <c r="AK437" s="308"/>
      <c r="AL437" s="308"/>
      <c r="AM437" s="308"/>
      <c r="AN437" s="308" t="s">
        <v>1009</v>
      </c>
      <c r="AO437" s="308"/>
      <c r="AP437" s="308"/>
      <c r="AQ437" s="37" t="s">
        <v>680</v>
      </c>
      <c r="AR437" s="257"/>
      <c r="AS437" s="258"/>
      <c r="AU437" s="4">
        <f t="shared" si="27"/>
        <v>15</v>
      </c>
      <c r="AV437" s="4">
        <f t="shared" si="28"/>
        <v>2</v>
      </c>
      <c r="AW437" s="4">
        <v>2160</v>
      </c>
    </row>
    <row r="438" spans="1:52">
      <c r="A438" s="8"/>
      <c r="B438" s="246" t="s">
        <v>37</v>
      </c>
      <c r="C438" s="250"/>
      <c r="D438" s="250"/>
      <c r="E438" s="250"/>
      <c r="F438" s="302" t="s">
        <v>229</v>
      </c>
      <c r="G438" s="302"/>
      <c r="H438" s="302"/>
      <c r="I438" s="249" t="s">
        <v>220</v>
      </c>
      <c r="J438" s="9"/>
      <c r="K438" s="8"/>
      <c r="L438" s="283" t="s">
        <v>201</v>
      </c>
      <c r="M438" s="283"/>
      <c r="N438" s="283"/>
      <c r="O438" s="283"/>
      <c r="P438" s="302" t="s">
        <v>240</v>
      </c>
      <c r="Q438" s="302"/>
      <c r="R438" s="302"/>
      <c r="S438" s="325" t="s">
        <v>220</v>
      </c>
      <c r="T438" s="325"/>
      <c r="U438" s="283" t="s">
        <v>210</v>
      </c>
      <c r="V438" s="283"/>
      <c r="W438" s="283"/>
      <c r="X438" s="283"/>
      <c r="Y438" s="302" t="s">
        <v>240</v>
      </c>
      <c r="Z438" s="302"/>
      <c r="AA438" s="302"/>
      <c r="AB438" s="325" t="s">
        <v>220</v>
      </c>
      <c r="AC438" s="325"/>
      <c r="AD438" s="9"/>
      <c r="AE438" s="305" t="s">
        <v>681</v>
      </c>
      <c r="AF438" s="319" t="s">
        <v>679</v>
      </c>
      <c r="AG438" s="319"/>
      <c r="AH438" s="319"/>
      <c r="AI438" s="26"/>
      <c r="AJ438" s="319" t="s">
        <v>311</v>
      </c>
      <c r="AK438" s="319"/>
      <c r="AL438" s="319"/>
      <c r="AM438" s="26"/>
      <c r="AN438" s="319" t="s">
        <v>217</v>
      </c>
      <c r="AO438" s="319"/>
      <c r="AP438" s="319"/>
      <c r="AQ438" s="317" t="s">
        <v>682</v>
      </c>
      <c r="AR438" s="257"/>
      <c r="AS438" s="258"/>
      <c r="AU438" s="4">
        <f t="shared" si="27"/>
        <v>10</v>
      </c>
      <c r="AV438" s="4">
        <f t="shared" si="28"/>
        <v>2</v>
      </c>
    </row>
    <row r="439" spans="1:52">
      <c r="A439" s="8"/>
      <c r="B439" s="242" t="s">
        <v>195</v>
      </c>
      <c r="F439" s="260" t="s">
        <v>235</v>
      </c>
      <c r="G439" s="260"/>
      <c r="H439" s="260"/>
      <c r="I439" s="248" t="s">
        <v>25</v>
      </c>
      <c r="J439" s="9"/>
      <c r="K439" s="8"/>
      <c r="L439" s="261" t="s">
        <v>202</v>
      </c>
      <c r="M439" s="261"/>
      <c r="N439" s="261"/>
      <c r="O439" s="261"/>
      <c r="P439" s="260" t="s">
        <v>241</v>
      </c>
      <c r="Q439" s="260"/>
      <c r="R439" s="260"/>
      <c r="S439" s="321" t="s">
        <v>25</v>
      </c>
      <c r="T439" s="321"/>
      <c r="U439" s="261" t="s">
        <v>211</v>
      </c>
      <c r="V439" s="261"/>
      <c r="W439" s="261"/>
      <c r="X439" s="261"/>
      <c r="Y439" s="260" t="s">
        <v>239</v>
      </c>
      <c r="Z439" s="260"/>
      <c r="AA439" s="260"/>
      <c r="AB439" s="321" t="s">
        <v>26</v>
      </c>
      <c r="AC439" s="321"/>
      <c r="AD439" s="9"/>
      <c r="AE439" s="305"/>
      <c r="AF439" s="309" t="s">
        <v>683</v>
      </c>
      <c r="AG439" s="309"/>
      <c r="AH439" s="309"/>
      <c r="AI439" s="309"/>
      <c r="AJ439" s="309"/>
      <c r="AK439" s="309"/>
      <c r="AL439" s="309"/>
      <c r="AM439" s="309"/>
      <c r="AN439" s="309"/>
      <c r="AO439" s="309"/>
      <c r="AP439" s="309"/>
      <c r="AQ439" s="317"/>
      <c r="AR439" s="257"/>
      <c r="AS439" s="258"/>
      <c r="AU439" s="4">
        <f t="shared" si="27"/>
        <v>15</v>
      </c>
      <c r="AV439" s="4">
        <f t="shared" si="28"/>
        <v>3</v>
      </c>
    </row>
    <row r="440" spans="1:52" ht="12.75">
      <c r="A440" s="8"/>
      <c r="B440" s="246" t="s">
        <v>38</v>
      </c>
      <c r="C440" s="250"/>
      <c r="D440" s="250"/>
      <c r="E440" s="250"/>
      <c r="F440" s="302" t="s">
        <v>229</v>
      </c>
      <c r="G440" s="302"/>
      <c r="H440" s="302"/>
      <c r="I440" s="249" t="s">
        <v>220</v>
      </c>
      <c r="J440" s="9"/>
      <c r="K440" s="8"/>
      <c r="L440" s="283" t="s">
        <v>203</v>
      </c>
      <c r="M440" s="283"/>
      <c r="N440" s="283"/>
      <c r="O440" s="283"/>
      <c r="P440" s="302" t="s">
        <v>239</v>
      </c>
      <c r="Q440" s="302"/>
      <c r="R440" s="302"/>
      <c r="S440" s="325" t="s">
        <v>26</v>
      </c>
      <c r="T440" s="325"/>
      <c r="U440" s="283" t="s">
        <v>212</v>
      </c>
      <c r="V440" s="283"/>
      <c r="W440" s="283"/>
      <c r="X440" s="283"/>
      <c r="Y440" s="302" t="s">
        <v>239</v>
      </c>
      <c r="Z440" s="302"/>
      <c r="AA440" s="302"/>
      <c r="AB440" s="325" t="s">
        <v>26</v>
      </c>
      <c r="AC440" s="325"/>
      <c r="AD440" s="9"/>
      <c r="AE440" s="305"/>
      <c r="AF440" s="40"/>
      <c r="AG440" s="41"/>
      <c r="AH440" s="41"/>
      <c r="AI440" s="41"/>
      <c r="AJ440" s="41"/>
      <c r="AK440" s="41"/>
      <c r="AL440" s="41"/>
      <c r="AM440" s="41"/>
      <c r="AN440" s="41"/>
      <c r="AO440" s="41"/>
      <c r="AP440" s="42"/>
      <c r="AQ440" s="317"/>
      <c r="AR440" s="257"/>
      <c r="AS440" s="258"/>
      <c r="AU440" s="4">
        <f t="shared" si="27"/>
        <v>10</v>
      </c>
      <c r="AV440" s="4">
        <f t="shared" si="28"/>
        <v>1</v>
      </c>
    </row>
    <row r="441" spans="1:52">
      <c r="A441" s="8"/>
      <c r="J441" s="9"/>
      <c r="K441" s="8"/>
      <c r="L441" s="261" t="s">
        <v>218</v>
      </c>
      <c r="M441" s="261"/>
      <c r="N441" s="261"/>
      <c r="O441" s="261"/>
      <c r="P441" s="260" t="s">
        <v>240</v>
      </c>
      <c r="Q441" s="260"/>
      <c r="R441" s="260"/>
      <c r="S441" s="321" t="s">
        <v>220</v>
      </c>
      <c r="T441" s="321"/>
      <c r="U441" s="261" t="s">
        <v>213</v>
      </c>
      <c r="V441" s="261"/>
      <c r="W441" s="261"/>
      <c r="X441" s="261"/>
      <c r="Y441" s="260" t="s">
        <v>241</v>
      </c>
      <c r="Z441" s="260"/>
      <c r="AA441" s="260"/>
      <c r="AB441" s="321" t="s">
        <v>25</v>
      </c>
      <c r="AC441" s="321"/>
      <c r="AD441" s="9"/>
      <c r="AE441" s="305"/>
      <c r="AF441" s="43"/>
      <c r="AG441" s="44"/>
      <c r="AH441" s="44"/>
      <c r="AI441" s="44"/>
      <c r="AJ441" s="44"/>
      <c r="AK441" s="44"/>
      <c r="AL441" s="44"/>
      <c r="AM441" s="44"/>
      <c r="AN441" s="44"/>
      <c r="AO441" s="44"/>
      <c r="AP441" s="45"/>
      <c r="AQ441" s="317"/>
      <c r="AR441" s="257"/>
      <c r="AS441" s="258"/>
      <c r="AV441" s="4">
        <f t="shared" si="28"/>
        <v>2</v>
      </c>
    </row>
    <row r="442" spans="1:52">
      <c r="A442" s="8"/>
      <c r="B442" s="293" t="s">
        <v>39</v>
      </c>
      <c r="C442" s="293"/>
      <c r="D442" s="293"/>
      <c r="E442" s="293"/>
      <c r="F442" s="294">
        <v>8</v>
      </c>
      <c r="G442" s="295"/>
      <c r="H442" s="295"/>
      <c r="I442" s="296"/>
      <c r="J442" s="9"/>
      <c r="K442" s="8"/>
      <c r="L442" s="283" t="s">
        <v>204</v>
      </c>
      <c r="M442" s="283"/>
      <c r="N442" s="283"/>
      <c r="O442" s="283"/>
      <c r="P442" s="302" t="s">
        <v>238</v>
      </c>
      <c r="Q442" s="302"/>
      <c r="R442" s="302"/>
      <c r="S442" s="325" t="s">
        <v>221</v>
      </c>
      <c r="T442" s="325"/>
      <c r="U442" s="283" t="s">
        <v>214</v>
      </c>
      <c r="V442" s="283"/>
      <c r="W442" s="283"/>
      <c r="X442" s="283"/>
      <c r="Y442" s="302" t="s">
        <v>239</v>
      </c>
      <c r="Z442" s="302"/>
      <c r="AA442" s="302"/>
      <c r="AB442" s="325" t="s">
        <v>26</v>
      </c>
      <c r="AC442" s="325"/>
      <c r="AD442" s="9"/>
      <c r="AE442" s="305"/>
      <c r="AF442" s="303" t="s">
        <v>684</v>
      </c>
      <c r="AG442" s="303"/>
      <c r="AH442" s="303"/>
      <c r="AI442" s="303"/>
      <c r="AJ442" s="303"/>
      <c r="AK442" s="303"/>
      <c r="AL442" s="303"/>
      <c r="AM442" s="303"/>
      <c r="AN442" s="303"/>
      <c r="AO442" s="303"/>
      <c r="AP442" s="303"/>
      <c r="AQ442" s="317"/>
      <c r="AR442" s="257"/>
      <c r="AS442" s="258"/>
      <c r="AV442" s="4">
        <f t="shared" si="28"/>
        <v>0</v>
      </c>
    </row>
    <row r="443" spans="1:52" ht="12.75">
      <c r="A443" s="8"/>
      <c r="B443" s="292" t="s">
        <v>244</v>
      </c>
      <c r="C443" s="292"/>
      <c r="D443" s="292"/>
      <c r="E443" s="292"/>
      <c r="F443" s="292"/>
      <c r="G443" s="292"/>
      <c r="H443" s="292"/>
      <c r="I443" s="292"/>
      <c r="J443" s="9"/>
      <c r="K443" s="8"/>
      <c r="L443" s="261" t="s">
        <v>205</v>
      </c>
      <c r="M443" s="261"/>
      <c r="N443" s="261"/>
      <c r="O443" s="261"/>
      <c r="P443" s="260" t="s">
        <v>239</v>
      </c>
      <c r="Q443" s="260"/>
      <c r="R443" s="260"/>
      <c r="S443" s="321" t="s">
        <v>26</v>
      </c>
      <c r="T443" s="321"/>
      <c r="U443" s="261" t="s">
        <v>215</v>
      </c>
      <c r="V443" s="261"/>
      <c r="W443" s="261"/>
      <c r="X443" s="261"/>
      <c r="Y443" s="260" t="s">
        <v>239</v>
      </c>
      <c r="Z443" s="260"/>
      <c r="AA443" s="260"/>
      <c r="AB443" s="321" t="s">
        <v>26</v>
      </c>
      <c r="AC443" s="321"/>
      <c r="AD443" s="9"/>
      <c r="AE443" s="305"/>
      <c r="AF443" s="40"/>
      <c r="AG443" s="41"/>
      <c r="AH443" s="41"/>
      <c r="AI443" s="41"/>
      <c r="AJ443" s="41"/>
      <c r="AK443" s="41"/>
      <c r="AL443" s="41"/>
      <c r="AM443" s="41"/>
      <c r="AN443" s="41"/>
      <c r="AO443" s="41"/>
      <c r="AP443" s="42"/>
      <c r="AQ443" s="317"/>
      <c r="AR443" s="257"/>
      <c r="AS443" s="258"/>
      <c r="AV443" s="4">
        <f t="shared" si="28"/>
        <v>1</v>
      </c>
    </row>
    <row r="444" spans="1:52" ht="12.75" thickBot="1">
      <c r="A444" s="10"/>
      <c r="B444" s="11"/>
      <c r="C444" s="11"/>
      <c r="D444" s="11"/>
      <c r="E444" s="11"/>
      <c r="F444" s="11"/>
      <c r="G444" s="11"/>
      <c r="H444" s="11"/>
      <c r="I444" s="11"/>
      <c r="J444" s="12"/>
      <c r="K444" s="10"/>
      <c r="L444" s="300" t="s">
        <v>206</v>
      </c>
      <c r="M444" s="300"/>
      <c r="N444" s="300"/>
      <c r="O444" s="300"/>
      <c r="P444" s="323" t="s">
        <v>240</v>
      </c>
      <c r="Q444" s="323"/>
      <c r="R444" s="323"/>
      <c r="S444" s="324" t="s">
        <v>220</v>
      </c>
      <c r="T444" s="324"/>
      <c r="U444" s="300"/>
      <c r="V444" s="300"/>
      <c r="W444" s="300"/>
      <c r="X444" s="300"/>
      <c r="Y444" s="323"/>
      <c r="Z444" s="323"/>
      <c r="AA444" s="323"/>
      <c r="AB444" s="320"/>
      <c r="AC444" s="320"/>
      <c r="AD444" s="12"/>
      <c r="AE444" s="39"/>
      <c r="AF444" s="46"/>
      <c r="AG444" s="247"/>
      <c r="AH444" s="247"/>
      <c r="AI444" s="247"/>
      <c r="AJ444" s="247"/>
      <c r="AK444" s="247"/>
      <c r="AL444" s="247"/>
      <c r="AM444" s="247"/>
      <c r="AN444" s="247"/>
      <c r="AO444" s="247"/>
      <c r="AP444" s="47"/>
      <c r="AQ444" s="38"/>
      <c r="AR444" s="257"/>
      <c r="AS444" s="258"/>
      <c r="AV444" s="4">
        <f t="shared" si="28"/>
        <v>2</v>
      </c>
    </row>
    <row r="445" spans="1:52">
      <c r="A445" s="271" t="s">
        <v>807</v>
      </c>
      <c r="B445" s="272"/>
      <c r="C445" s="272"/>
      <c r="D445" s="272"/>
      <c r="E445" s="272"/>
      <c r="F445" s="272"/>
      <c r="G445" s="272"/>
      <c r="H445" s="272"/>
      <c r="I445" s="272"/>
      <c r="J445" s="272"/>
      <c r="K445" s="272"/>
      <c r="L445" s="272"/>
      <c r="M445" s="272"/>
      <c r="N445" s="273"/>
      <c r="O445" s="8"/>
      <c r="AC445" s="271" t="s">
        <v>247</v>
      </c>
      <c r="AD445" s="272"/>
      <c r="AE445" s="272"/>
      <c r="AF445" s="272"/>
      <c r="AG445" s="272"/>
      <c r="AH445" s="272"/>
      <c r="AI445" s="272"/>
      <c r="AJ445" s="272"/>
      <c r="AK445" s="272"/>
      <c r="AL445" s="272"/>
      <c r="AM445" s="272"/>
      <c r="AN445" s="272"/>
      <c r="AO445" s="272"/>
      <c r="AP445" s="272"/>
      <c r="AQ445" s="273"/>
      <c r="AR445" s="257"/>
      <c r="AS445" s="258"/>
      <c r="AV445" s="4">
        <f t="shared" ref="AV445:AV453" si="29">VLOOKUP(Y435,$BA$1:$BD$6,4,FALSE)</f>
        <v>0</v>
      </c>
    </row>
    <row r="446" spans="1:52">
      <c r="A446" s="265" t="s">
        <v>814</v>
      </c>
      <c r="B446" s="266"/>
      <c r="C446" s="266"/>
      <c r="D446" s="266"/>
      <c r="E446" s="266"/>
      <c r="F446" s="266"/>
      <c r="G446" s="266"/>
      <c r="H446" s="248"/>
      <c r="I446" s="248"/>
      <c r="J446" s="248"/>
      <c r="K446" s="248"/>
      <c r="L446" s="248"/>
      <c r="M446" s="248"/>
      <c r="N446" s="248"/>
      <c r="O446" s="8"/>
      <c r="AC446" s="243" t="s">
        <v>226</v>
      </c>
      <c r="AD446" s="242"/>
      <c r="AQ446" s="9"/>
      <c r="AR446" s="257"/>
      <c r="AS446" s="258"/>
      <c r="AV446" s="4">
        <f t="shared" si="29"/>
        <v>2</v>
      </c>
    </row>
    <row r="447" spans="1:52">
      <c r="A447" s="267" t="s">
        <v>815</v>
      </c>
      <c r="B447" s="268"/>
      <c r="C447" s="268"/>
      <c r="D447" s="268"/>
      <c r="E447" s="268"/>
      <c r="F447" s="268"/>
      <c r="G447" s="268"/>
      <c r="H447" s="259">
        <v>99987</v>
      </c>
      <c r="I447" s="259"/>
      <c r="J447" s="259"/>
      <c r="K447" s="259"/>
      <c r="L447" s="244"/>
      <c r="M447" s="244"/>
      <c r="N447" s="134"/>
      <c r="O447" s="8"/>
      <c r="AC447" s="8"/>
      <c r="AD447" s="71" t="s">
        <v>284</v>
      </c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2"/>
      <c r="AR447" s="257"/>
      <c r="AS447" s="258"/>
      <c r="AV447" s="4">
        <f t="shared" si="29"/>
        <v>4</v>
      </c>
    </row>
    <row r="448" spans="1:52">
      <c r="A448" s="269" t="s">
        <v>829</v>
      </c>
      <c r="B448" s="270"/>
      <c r="C448" s="270"/>
      <c r="D448" s="270"/>
      <c r="E448" s="270"/>
      <c r="F448" s="270"/>
      <c r="G448" s="270"/>
      <c r="H448" s="259">
        <v>104278</v>
      </c>
      <c r="I448" s="259"/>
      <c r="J448" s="259"/>
      <c r="K448" s="259"/>
      <c r="L448" s="298" t="str">
        <f>CONCATENATE("[",ROUND(AW436/30,1),"]")</f>
        <v>[44.6]</v>
      </c>
      <c r="M448" s="298"/>
      <c r="N448" s="299"/>
      <c r="O448" s="8"/>
      <c r="AC448" s="8"/>
      <c r="AD448" s="71" t="s">
        <v>1150</v>
      </c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2"/>
      <c r="AR448" s="257"/>
      <c r="AS448" s="258"/>
      <c r="AV448" s="4">
        <f t="shared" si="29"/>
        <v>2</v>
      </c>
    </row>
    <row r="449" spans="1:48">
      <c r="A449" s="269" t="s">
        <v>808</v>
      </c>
      <c r="B449" s="270"/>
      <c r="C449" s="270"/>
      <c r="D449" s="270"/>
      <c r="E449" s="270"/>
      <c r="F449" s="270"/>
      <c r="G449" s="270"/>
      <c r="H449" s="279">
        <f>AW437/2160</f>
        <v>1</v>
      </c>
      <c r="I449" s="279"/>
      <c r="J449" s="279"/>
      <c r="K449" s="279"/>
      <c r="L449" s="279"/>
      <c r="M449" s="279"/>
      <c r="N449" s="280"/>
      <c r="O449" s="8"/>
      <c r="AC449" s="8"/>
      <c r="AD449" s="71" t="s">
        <v>1153</v>
      </c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2"/>
      <c r="AR449" s="257"/>
      <c r="AS449" s="258"/>
      <c r="AV449" s="4">
        <f t="shared" si="29"/>
        <v>1</v>
      </c>
    </row>
    <row r="450" spans="1:48">
      <c r="A450" s="267" t="s">
        <v>810</v>
      </c>
      <c r="B450" s="268"/>
      <c r="C450" s="268"/>
      <c r="D450" s="268"/>
      <c r="E450" s="268"/>
      <c r="F450" s="268"/>
      <c r="G450" s="268"/>
      <c r="H450" s="248" t="s">
        <v>849</v>
      </c>
      <c r="I450" s="248"/>
      <c r="J450" s="248"/>
      <c r="K450" s="248"/>
      <c r="L450" s="248"/>
      <c r="N450" s="248"/>
      <c r="O450" s="8"/>
      <c r="AC450" s="8"/>
      <c r="AD450" s="71" t="s">
        <v>1151</v>
      </c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2"/>
      <c r="AR450" s="257"/>
      <c r="AS450" s="258"/>
      <c r="AV450" s="4">
        <f t="shared" si="29"/>
        <v>1</v>
      </c>
    </row>
    <row r="451" spans="1:48">
      <c r="A451" s="274" t="s">
        <v>816</v>
      </c>
      <c r="B451" s="261"/>
      <c r="C451" s="261"/>
      <c r="D451" s="261"/>
      <c r="E451" s="261"/>
      <c r="F451" s="261"/>
      <c r="G451" s="261"/>
      <c r="H451" s="248"/>
      <c r="I451" s="248"/>
      <c r="J451" s="248"/>
      <c r="K451" s="248"/>
      <c r="L451" s="248"/>
      <c r="N451" s="248"/>
      <c r="O451" s="8"/>
      <c r="AC451" s="8"/>
      <c r="AD451" s="71" t="s">
        <v>1152</v>
      </c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2"/>
      <c r="AR451" s="257"/>
      <c r="AS451" s="258"/>
      <c r="AV451" s="4">
        <f t="shared" si="29"/>
        <v>3</v>
      </c>
    </row>
    <row r="452" spans="1:48">
      <c r="A452" s="267" t="s">
        <v>811</v>
      </c>
      <c r="B452" s="268"/>
      <c r="C452" s="268"/>
      <c r="D452" s="268"/>
      <c r="E452" s="268"/>
      <c r="F452" s="268"/>
      <c r="G452" s="268"/>
      <c r="H452" s="248" t="s">
        <v>1119</v>
      </c>
      <c r="I452" s="248"/>
      <c r="J452" s="248"/>
      <c r="K452" s="248"/>
      <c r="L452" s="248"/>
      <c r="N452" s="248"/>
      <c r="O452" s="8"/>
      <c r="AC452" s="8"/>
      <c r="AD452" s="71" t="s">
        <v>285</v>
      </c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2"/>
      <c r="AR452" s="257"/>
      <c r="AS452" s="258"/>
      <c r="AV452" s="4">
        <f t="shared" si="29"/>
        <v>1</v>
      </c>
    </row>
    <row r="453" spans="1:48">
      <c r="A453" s="269" t="s">
        <v>817</v>
      </c>
      <c r="B453" s="270"/>
      <c r="C453" s="270"/>
      <c r="D453" s="270"/>
      <c r="E453" s="270"/>
      <c r="F453" s="270"/>
      <c r="G453" s="270"/>
      <c r="H453" s="248">
        <v>2</v>
      </c>
      <c r="I453" s="248"/>
      <c r="J453" s="248"/>
      <c r="K453" s="248"/>
      <c r="L453" s="248"/>
      <c r="N453" s="248"/>
      <c r="O453" s="8"/>
      <c r="AC453" s="8"/>
      <c r="AD453" s="71" t="s">
        <v>737</v>
      </c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2"/>
      <c r="AR453" s="257"/>
      <c r="AS453" s="258"/>
      <c r="AV453" s="4">
        <f t="shared" si="29"/>
        <v>1</v>
      </c>
    </row>
    <row r="454" spans="1:48">
      <c r="A454" s="265" t="s">
        <v>818</v>
      </c>
      <c r="B454" s="266"/>
      <c r="C454" s="266"/>
      <c r="D454" s="266"/>
      <c r="E454" s="266"/>
      <c r="F454" s="266"/>
      <c r="G454" s="266"/>
      <c r="H454" s="248"/>
      <c r="I454" s="248"/>
      <c r="J454" s="248"/>
      <c r="K454" s="248"/>
      <c r="L454" s="248"/>
      <c r="N454" s="248"/>
      <c r="O454" s="8"/>
      <c r="AC454" s="8"/>
      <c r="AD454" s="71" t="s">
        <v>738</v>
      </c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2"/>
      <c r="AR454" s="257"/>
      <c r="AS454" s="258"/>
      <c r="AV454" s="4">
        <f>IF(ISERROR(VLOOKUP(Y444,$BA$1:$BD$6,4,FALSE)),0,VLOOKUP(Y444,$BA$1:$BD$6,4,FALSE))</f>
        <v>0</v>
      </c>
    </row>
    <row r="455" spans="1:48">
      <c r="A455" s="267" t="s">
        <v>809</v>
      </c>
      <c r="B455" s="268"/>
      <c r="C455" s="268"/>
      <c r="D455" s="268"/>
      <c r="E455" s="268"/>
      <c r="F455" s="268"/>
      <c r="G455" s="268"/>
      <c r="H455" s="248" t="s">
        <v>1120</v>
      </c>
      <c r="I455" s="248"/>
      <c r="J455" s="248"/>
      <c r="K455" s="248"/>
      <c r="L455" s="248"/>
      <c r="N455" s="248"/>
      <c r="O455" s="8"/>
      <c r="AC455" s="8"/>
      <c r="AD455" s="71" t="s">
        <v>1033</v>
      </c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2"/>
      <c r="AR455" s="257"/>
      <c r="AS455" s="258"/>
      <c r="AV455" s="4">
        <f>VLOOKUP(AL435,$BA$8:$BD$11,4,FALSE)</f>
        <v>4</v>
      </c>
    </row>
    <row r="456" spans="1:48">
      <c r="A456" s="269" t="s">
        <v>819</v>
      </c>
      <c r="B456" s="270"/>
      <c r="C456" s="270"/>
      <c r="D456" s="270"/>
      <c r="E456" s="270"/>
      <c r="F456" s="270"/>
      <c r="G456" s="270"/>
      <c r="H456" s="248" t="s">
        <v>842</v>
      </c>
      <c r="I456" s="248"/>
      <c r="J456" s="248"/>
      <c r="K456" s="248"/>
      <c r="L456" s="248"/>
      <c r="N456" s="248"/>
      <c r="O456" s="8"/>
      <c r="AC456" s="8"/>
      <c r="AD456" s="71" t="s">
        <v>286</v>
      </c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2"/>
      <c r="AR456" s="257"/>
      <c r="AS456" s="258"/>
    </row>
    <row r="457" spans="1:48">
      <c r="A457" s="269" t="s">
        <v>812</v>
      </c>
      <c r="B457" s="270"/>
      <c r="C457" s="270"/>
      <c r="D457" s="270"/>
      <c r="E457" s="270"/>
      <c r="F457" s="270"/>
      <c r="G457" s="270"/>
      <c r="H457" s="245" t="s">
        <v>724</v>
      </c>
      <c r="I457" s="248" t="s">
        <v>821</v>
      </c>
      <c r="K457" s="245" t="s">
        <v>822</v>
      </c>
      <c r="L457" s="248" t="s">
        <v>823</v>
      </c>
      <c r="N457" s="248"/>
      <c r="O457" s="8"/>
      <c r="AC457" s="8"/>
      <c r="AD457" s="71" t="s">
        <v>1034</v>
      </c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2"/>
      <c r="AR457" s="257"/>
      <c r="AS457" s="258"/>
    </row>
    <row r="458" spans="1:48">
      <c r="A458" s="269" t="s">
        <v>813</v>
      </c>
      <c r="B458" s="270"/>
      <c r="C458" s="270"/>
      <c r="D458" s="270"/>
      <c r="E458" s="270"/>
      <c r="F458" s="270"/>
      <c r="G458" s="270"/>
      <c r="H458" s="245" t="s">
        <v>724</v>
      </c>
      <c r="I458" s="248" t="s">
        <v>821</v>
      </c>
      <c r="K458" s="245" t="s">
        <v>822</v>
      </c>
      <c r="L458" s="248" t="s">
        <v>823</v>
      </c>
      <c r="O458" s="8"/>
      <c r="AC458" s="8"/>
      <c r="AD458" s="71" t="s">
        <v>1035</v>
      </c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2"/>
      <c r="AR458" s="257"/>
      <c r="AS458" s="258"/>
    </row>
    <row r="459" spans="1:48">
      <c r="A459" s="267" t="s">
        <v>820</v>
      </c>
      <c r="B459" s="268"/>
      <c r="C459" s="268"/>
      <c r="D459" s="268"/>
      <c r="E459" s="268"/>
      <c r="F459" s="268"/>
      <c r="G459" s="268"/>
      <c r="H459" s="245" t="s">
        <v>724</v>
      </c>
      <c r="I459" s="248" t="s">
        <v>821</v>
      </c>
      <c r="K459" s="245" t="s">
        <v>822</v>
      </c>
      <c r="L459" s="248" t="s">
        <v>823</v>
      </c>
      <c r="O459" s="8"/>
      <c r="AC459" s="243" t="s">
        <v>227</v>
      </c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2"/>
      <c r="AR459" s="257"/>
      <c r="AS459" s="258"/>
    </row>
    <row r="460" spans="1:48">
      <c r="A460" s="271" t="s">
        <v>824</v>
      </c>
      <c r="B460" s="272"/>
      <c r="C460" s="272"/>
      <c r="D460" s="272"/>
      <c r="E460" s="272"/>
      <c r="F460" s="272"/>
      <c r="G460" s="272"/>
      <c r="H460" s="272"/>
      <c r="I460" s="272"/>
      <c r="J460" s="272"/>
      <c r="K460" s="272"/>
      <c r="L460" s="272"/>
      <c r="M460" s="272"/>
      <c r="N460" s="273"/>
      <c r="O460" s="8"/>
      <c r="AC460" s="8"/>
      <c r="AD460" s="311" t="s">
        <v>31</v>
      </c>
      <c r="AE460" s="311"/>
      <c r="AF460" s="311"/>
      <c r="AG460" s="311"/>
      <c r="AH460" s="313" t="s">
        <v>152</v>
      </c>
      <c r="AI460" s="313"/>
      <c r="AJ460" s="313"/>
      <c r="AK460" s="313"/>
      <c r="AL460" s="311" t="s">
        <v>216</v>
      </c>
      <c r="AM460" s="311"/>
      <c r="AN460" s="311"/>
      <c r="AO460" s="313" t="s">
        <v>58</v>
      </c>
      <c r="AP460" s="313"/>
      <c r="AQ460" s="314"/>
      <c r="AR460" s="257"/>
      <c r="AS460" s="258"/>
    </row>
    <row r="461" spans="1:48">
      <c r="A461" s="69" t="s">
        <v>1121</v>
      </c>
      <c r="N461" s="9"/>
      <c r="O461" s="8"/>
      <c r="AC461" s="8"/>
      <c r="AD461" s="310" t="s">
        <v>219</v>
      </c>
      <c r="AE461" s="310"/>
      <c r="AF461" s="310"/>
      <c r="AG461" s="310"/>
      <c r="AH461" s="307" t="s">
        <v>249</v>
      </c>
      <c r="AI461" s="307"/>
      <c r="AJ461" s="307"/>
      <c r="AK461" s="307"/>
      <c r="AL461" s="310" t="s">
        <v>50</v>
      </c>
      <c r="AM461" s="310"/>
      <c r="AN461" s="310"/>
      <c r="AO461" s="307" t="s">
        <v>53</v>
      </c>
      <c r="AP461" s="307"/>
      <c r="AQ461" s="318"/>
      <c r="AR461" s="257"/>
      <c r="AS461" s="258"/>
    </row>
    <row r="462" spans="1:48">
      <c r="A462" s="184" t="s">
        <v>1122</v>
      </c>
      <c r="B462" s="138"/>
      <c r="C462" s="138"/>
      <c r="D462" s="138"/>
      <c r="E462" s="138"/>
      <c r="F462" s="138"/>
      <c r="G462" s="138"/>
      <c r="H462" s="248"/>
      <c r="I462" s="248"/>
      <c r="J462" s="248"/>
      <c r="K462" s="248"/>
      <c r="L462" s="248"/>
      <c r="M462" s="248"/>
      <c r="N462" s="251"/>
      <c r="O462" s="8"/>
      <c r="AC462" s="8"/>
      <c r="AD462" s="311" t="s">
        <v>33</v>
      </c>
      <c r="AE462" s="311"/>
      <c r="AF462" s="311"/>
      <c r="AG462" s="311"/>
      <c r="AH462" s="312" t="s">
        <v>130</v>
      </c>
      <c r="AI462" s="312"/>
      <c r="AJ462" s="312"/>
      <c r="AK462" s="312"/>
      <c r="AL462" s="311" t="s">
        <v>22</v>
      </c>
      <c r="AM462" s="311"/>
      <c r="AN462" s="311"/>
      <c r="AO462" s="313" t="s">
        <v>137</v>
      </c>
      <c r="AP462" s="313"/>
      <c r="AQ462" s="314"/>
      <c r="AR462" s="257"/>
      <c r="AS462" s="258"/>
    </row>
    <row r="463" spans="1:48">
      <c r="A463" s="69" t="s">
        <v>1123</v>
      </c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51"/>
      <c r="O463" s="8"/>
      <c r="AC463" s="8"/>
      <c r="AD463" s="310" t="s">
        <v>48</v>
      </c>
      <c r="AE463" s="310"/>
      <c r="AF463" s="310"/>
      <c r="AG463" s="310"/>
      <c r="AH463" s="307" t="s">
        <v>154</v>
      </c>
      <c r="AI463" s="307"/>
      <c r="AJ463" s="307"/>
      <c r="AK463" s="307"/>
      <c r="AL463" s="310" t="s">
        <v>49</v>
      </c>
      <c r="AM463" s="310"/>
      <c r="AN463" s="310"/>
      <c r="AO463" s="307" t="s">
        <v>88</v>
      </c>
      <c r="AP463" s="307"/>
      <c r="AQ463" s="318"/>
      <c r="AR463" s="257"/>
      <c r="AS463" s="258"/>
    </row>
    <row r="464" spans="1:48">
      <c r="A464" s="184" t="s">
        <v>1124</v>
      </c>
      <c r="B464" s="138"/>
      <c r="C464" s="138"/>
      <c r="D464" s="138"/>
      <c r="E464" s="138"/>
      <c r="F464" s="138"/>
      <c r="G464" s="138"/>
      <c r="H464" s="248"/>
      <c r="I464" s="248"/>
      <c r="J464" s="248"/>
      <c r="K464" s="248"/>
      <c r="L464" s="248"/>
      <c r="M464" s="248"/>
      <c r="N464" s="251"/>
      <c r="O464" s="8"/>
      <c r="AC464" s="243" t="s">
        <v>228</v>
      </c>
      <c r="AD464" s="200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2"/>
      <c r="AR464" s="257"/>
      <c r="AS464" s="258"/>
    </row>
    <row r="465" spans="1:45">
      <c r="A465" s="69" t="s">
        <v>1125</v>
      </c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8"/>
      <c r="AC465" s="8"/>
      <c r="AD465" s="71" t="s">
        <v>287</v>
      </c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2"/>
      <c r="AR465" s="257"/>
      <c r="AS465" s="258"/>
    </row>
    <row r="466" spans="1:45" ht="12.75" thickBot="1">
      <c r="A466" s="271" t="s">
        <v>740</v>
      </c>
      <c r="B466" s="272"/>
      <c r="C466" s="272"/>
      <c r="D466" s="272"/>
      <c r="E466" s="272"/>
      <c r="F466" s="272"/>
      <c r="G466" s="272"/>
      <c r="H466" s="272"/>
      <c r="I466" s="272"/>
      <c r="J466" s="272"/>
      <c r="K466" s="272"/>
      <c r="L466" s="272"/>
      <c r="M466" s="272"/>
      <c r="N466" s="273"/>
      <c r="O466" s="8"/>
      <c r="AC466" s="10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5"/>
      <c r="AR466" s="257"/>
      <c r="AS466" s="258"/>
    </row>
    <row r="467" spans="1:45">
      <c r="A467" s="275" t="s">
        <v>261</v>
      </c>
      <c r="B467" s="276"/>
      <c r="C467" s="4" t="s">
        <v>717</v>
      </c>
      <c r="N467" s="9"/>
      <c r="O467" s="8"/>
      <c r="AC467" s="262" t="s">
        <v>254</v>
      </c>
      <c r="AD467" s="263"/>
      <c r="AE467" s="263"/>
      <c r="AF467" s="263"/>
      <c r="AG467" s="263"/>
      <c r="AH467" s="263"/>
      <c r="AI467" s="263"/>
      <c r="AJ467" s="263"/>
      <c r="AK467" s="263"/>
      <c r="AL467" s="263"/>
      <c r="AM467" s="263"/>
      <c r="AN467" s="263"/>
      <c r="AO467" s="263"/>
      <c r="AP467" s="263"/>
      <c r="AQ467" s="264"/>
      <c r="AR467" s="257"/>
      <c r="AS467" s="258"/>
    </row>
    <row r="468" spans="1:45" ht="12.75" thickBot="1">
      <c r="A468" s="275" t="s">
        <v>260</v>
      </c>
      <c r="B468" s="276"/>
      <c r="C468" s="4" t="s">
        <v>621</v>
      </c>
      <c r="N468" s="9"/>
      <c r="O468" s="8"/>
      <c r="AC468" s="69"/>
      <c r="AD468" s="201"/>
      <c r="AE468" s="71"/>
      <c r="AF468" s="71"/>
      <c r="AG468" s="71"/>
      <c r="AH468" s="71"/>
      <c r="AI468" s="76"/>
      <c r="AJ468" s="71"/>
      <c r="AK468" s="71"/>
      <c r="AL468" s="71"/>
      <c r="AM468" s="71"/>
      <c r="AN468" s="71"/>
      <c r="AO468" s="71"/>
      <c r="AP468" s="71"/>
      <c r="AQ468" s="72"/>
      <c r="AR468" s="257"/>
      <c r="AS468" s="258"/>
    </row>
    <row r="469" spans="1:45">
      <c r="A469" s="275" t="s">
        <v>260</v>
      </c>
      <c r="B469" s="276"/>
      <c r="C469" s="4" t="s">
        <v>622</v>
      </c>
      <c r="N469" s="9"/>
      <c r="O469" s="262" t="s">
        <v>67</v>
      </c>
      <c r="P469" s="263"/>
      <c r="Q469" s="263"/>
      <c r="R469" s="263"/>
      <c r="S469" s="263"/>
      <c r="T469" s="263"/>
      <c r="U469" s="263"/>
      <c r="V469" s="264"/>
      <c r="W469" s="23"/>
      <c r="X469" s="24" t="s">
        <v>245</v>
      </c>
      <c r="Y469" s="24"/>
      <c r="Z469" s="24"/>
      <c r="AA469" s="24"/>
      <c r="AB469" s="25"/>
      <c r="AC469" s="69"/>
      <c r="AD469" s="201"/>
      <c r="AE469" s="71"/>
      <c r="AF469" s="71"/>
      <c r="AG469" s="71"/>
      <c r="AH469" s="71"/>
      <c r="AI469" s="76"/>
      <c r="AJ469" s="71"/>
      <c r="AK469" s="71"/>
      <c r="AL469" s="71"/>
      <c r="AM469" s="71"/>
      <c r="AN469" s="71"/>
      <c r="AO469" s="71"/>
      <c r="AP469" s="71"/>
      <c r="AQ469" s="72"/>
      <c r="AR469" s="257"/>
      <c r="AS469" s="258"/>
    </row>
    <row r="470" spans="1:45">
      <c r="A470" s="275" t="s">
        <v>261</v>
      </c>
      <c r="B470" s="276"/>
      <c r="C470" s="4" t="s">
        <v>780</v>
      </c>
      <c r="N470" s="9"/>
      <c r="O470" s="8"/>
      <c r="R470" s="297" t="s">
        <v>46</v>
      </c>
      <c r="S470" s="297"/>
      <c r="T470" s="297" t="s">
        <v>47</v>
      </c>
      <c r="U470" s="297"/>
      <c r="V470" s="9"/>
      <c r="W470" s="8"/>
      <c r="X470" s="288" t="s">
        <v>220</v>
      </c>
      <c r="Y470" s="288"/>
      <c r="Z470" s="301">
        <v>0.1</v>
      </c>
      <c r="AA470" s="301"/>
      <c r="AB470" s="9"/>
      <c r="AC470" s="69"/>
      <c r="AD470" s="201"/>
      <c r="AE470" s="71"/>
      <c r="AF470" s="71"/>
      <c r="AG470" s="71"/>
      <c r="AH470" s="71"/>
      <c r="AI470" s="76"/>
      <c r="AJ470" s="71"/>
      <c r="AK470" s="71"/>
      <c r="AL470" s="71"/>
      <c r="AM470" s="71"/>
      <c r="AN470" s="71"/>
      <c r="AO470" s="71"/>
      <c r="AP470" s="71"/>
      <c r="AQ470" s="72"/>
      <c r="AR470" s="257"/>
      <c r="AS470" s="258"/>
    </row>
    <row r="471" spans="1:45">
      <c r="A471" s="275" t="s">
        <v>261</v>
      </c>
      <c r="B471" s="276"/>
      <c r="C471" s="4" t="s">
        <v>715</v>
      </c>
      <c r="N471" s="9"/>
      <c r="O471" s="8"/>
      <c r="P471" s="242" t="s">
        <v>42</v>
      </c>
      <c r="Q471" s="242"/>
      <c r="R471" s="288">
        <v>4</v>
      </c>
      <c r="S471" s="288"/>
      <c r="T471" s="288">
        <v>4</v>
      </c>
      <c r="U471" s="288"/>
      <c r="V471" s="9"/>
      <c r="W471" s="8"/>
      <c r="X471" s="289" t="s">
        <v>25</v>
      </c>
      <c r="Y471" s="289"/>
      <c r="Z471" s="290">
        <v>0.28000000000000003</v>
      </c>
      <c r="AA471" s="290"/>
      <c r="AB471" s="9"/>
      <c r="AC471" s="69"/>
      <c r="AD471" s="201"/>
      <c r="AE471" s="71"/>
      <c r="AF471" s="71"/>
      <c r="AG471" s="71"/>
      <c r="AH471" s="71"/>
      <c r="AI471" s="76"/>
      <c r="AJ471" s="71"/>
      <c r="AK471" s="71"/>
      <c r="AL471" s="71"/>
      <c r="AM471" s="71"/>
      <c r="AN471" s="71"/>
      <c r="AO471" s="71"/>
      <c r="AP471" s="71"/>
      <c r="AQ471" s="72"/>
      <c r="AR471" s="257"/>
      <c r="AS471" s="258"/>
    </row>
    <row r="472" spans="1:45">
      <c r="A472" s="275" t="s">
        <v>261</v>
      </c>
      <c r="B472" s="276"/>
      <c r="C472" s="4" t="s">
        <v>72</v>
      </c>
      <c r="N472" s="9"/>
      <c r="O472" s="8"/>
      <c r="P472" s="246" t="s">
        <v>184</v>
      </c>
      <c r="Q472" s="246"/>
      <c r="R472" s="289">
        <v>1</v>
      </c>
      <c r="S472" s="289"/>
      <c r="T472" s="289">
        <v>3</v>
      </c>
      <c r="U472" s="289"/>
      <c r="V472" s="9"/>
      <c r="W472" s="8"/>
      <c r="X472" s="288" t="s">
        <v>28</v>
      </c>
      <c r="Y472" s="288"/>
      <c r="Z472" s="301">
        <v>0.496</v>
      </c>
      <c r="AA472" s="301"/>
      <c r="AB472" s="9"/>
      <c r="AC472" s="69"/>
      <c r="AD472" s="201"/>
      <c r="AE472" s="71"/>
      <c r="AF472" s="71"/>
      <c r="AG472" s="71"/>
      <c r="AH472" s="71"/>
      <c r="AI472" s="76"/>
      <c r="AJ472" s="71"/>
      <c r="AK472" s="71"/>
      <c r="AL472" s="71"/>
      <c r="AM472" s="71"/>
      <c r="AN472" s="71"/>
      <c r="AO472" s="71"/>
      <c r="AP472" s="71"/>
      <c r="AQ472" s="72"/>
      <c r="AR472" s="257"/>
      <c r="AS472" s="258"/>
    </row>
    <row r="473" spans="1:45">
      <c r="A473" s="275" t="s">
        <v>260</v>
      </c>
      <c r="B473" s="276"/>
      <c r="C473" s="248" t="s">
        <v>728</v>
      </c>
      <c r="N473" s="9"/>
      <c r="O473" s="8"/>
      <c r="P473" s="242" t="s">
        <v>43</v>
      </c>
      <c r="Q473" s="242"/>
      <c r="R473" s="288">
        <v>4</v>
      </c>
      <c r="S473" s="288"/>
      <c r="T473" s="288">
        <v>4</v>
      </c>
      <c r="U473" s="288"/>
      <c r="V473" s="9"/>
      <c r="W473" s="8"/>
      <c r="X473" s="289" t="s">
        <v>122</v>
      </c>
      <c r="Y473" s="289"/>
      <c r="Z473" s="290">
        <v>0.69699999999999995</v>
      </c>
      <c r="AA473" s="290"/>
      <c r="AB473" s="9"/>
      <c r="AC473" s="69"/>
      <c r="AD473" s="20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2"/>
      <c r="AR473" s="257"/>
      <c r="AS473" s="258"/>
    </row>
    <row r="474" spans="1:45">
      <c r="A474" s="275"/>
      <c r="B474" s="276"/>
      <c r="C474" s="4" t="s">
        <v>69</v>
      </c>
      <c r="N474" s="9"/>
      <c r="O474" s="8"/>
      <c r="P474" s="246" t="s">
        <v>40</v>
      </c>
      <c r="Q474" s="246"/>
      <c r="R474" s="289">
        <v>3</v>
      </c>
      <c r="S474" s="289"/>
      <c r="T474" s="289">
        <v>4</v>
      </c>
      <c r="U474" s="289"/>
      <c r="V474" s="9"/>
      <c r="W474" s="8"/>
      <c r="X474" s="288" t="s">
        <v>123</v>
      </c>
      <c r="Y474" s="288"/>
      <c r="Z474" s="301">
        <v>0.84799999999999998</v>
      </c>
      <c r="AA474" s="301"/>
      <c r="AB474" s="9"/>
      <c r="AC474" s="69"/>
      <c r="AD474" s="201"/>
      <c r="AE474" s="71"/>
      <c r="AF474" s="71"/>
      <c r="AG474" s="71"/>
      <c r="AH474" s="71"/>
      <c r="AI474" s="76"/>
      <c r="AJ474" s="71"/>
      <c r="AK474" s="71"/>
      <c r="AL474" s="71"/>
      <c r="AM474" s="71"/>
      <c r="AN474" s="71"/>
      <c r="AO474" s="71"/>
      <c r="AP474" s="71"/>
      <c r="AQ474" s="72"/>
      <c r="AR474" s="257"/>
      <c r="AS474" s="258"/>
    </row>
    <row r="475" spans="1:45">
      <c r="A475" s="275" t="s">
        <v>260</v>
      </c>
      <c r="B475" s="276"/>
      <c r="C475" s="4" t="s">
        <v>716</v>
      </c>
      <c r="N475" s="9"/>
      <c r="O475" s="8"/>
      <c r="P475" s="242" t="s">
        <v>41</v>
      </c>
      <c r="Q475" s="242"/>
      <c r="R475" s="288">
        <v>3</v>
      </c>
      <c r="S475" s="288"/>
      <c r="T475" s="288">
        <v>4</v>
      </c>
      <c r="U475" s="288"/>
      <c r="V475" s="9"/>
      <c r="W475" s="8"/>
      <c r="X475" s="289" t="s">
        <v>230</v>
      </c>
      <c r="Y475" s="289"/>
      <c r="Z475" s="290">
        <v>0.93899999999999995</v>
      </c>
      <c r="AA475" s="290"/>
      <c r="AB475" s="9"/>
      <c r="AC475" s="69"/>
      <c r="AD475" s="201"/>
      <c r="AE475" s="71"/>
      <c r="AF475" s="71"/>
      <c r="AG475" s="71"/>
      <c r="AH475" s="71"/>
      <c r="AI475" s="76"/>
      <c r="AJ475" s="71"/>
      <c r="AK475" s="71"/>
      <c r="AL475" s="71"/>
      <c r="AM475" s="71"/>
      <c r="AN475" s="71"/>
      <c r="AO475" s="71"/>
      <c r="AP475" s="71"/>
      <c r="AQ475" s="72"/>
      <c r="AR475" s="257"/>
      <c r="AS475" s="258"/>
    </row>
    <row r="476" spans="1:45">
      <c r="A476" s="275"/>
      <c r="B476" s="276"/>
      <c r="C476" s="4" t="s">
        <v>71</v>
      </c>
      <c r="N476" s="9"/>
      <c r="O476" s="8"/>
      <c r="P476" s="246" t="s">
        <v>44</v>
      </c>
      <c r="Q476" s="246"/>
      <c r="R476" s="289">
        <v>3</v>
      </c>
      <c r="S476" s="289"/>
      <c r="T476" s="289">
        <v>4</v>
      </c>
      <c r="U476" s="289"/>
      <c r="V476" s="9"/>
      <c r="W476" s="8"/>
      <c r="X476" s="288" t="s">
        <v>231</v>
      </c>
      <c r="Y476" s="288"/>
      <c r="Z476" s="301">
        <v>0.98199999999999998</v>
      </c>
      <c r="AA476" s="301"/>
      <c r="AB476" s="9"/>
      <c r="AC476" s="69"/>
      <c r="AD476" s="20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2"/>
      <c r="AR476" s="257"/>
      <c r="AS476" s="258"/>
    </row>
    <row r="477" spans="1:45">
      <c r="A477" s="275" t="s">
        <v>261</v>
      </c>
      <c r="B477" s="276"/>
      <c r="C477" s="4" t="s">
        <v>70</v>
      </c>
      <c r="N477" s="9"/>
      <c r="O477" s="8"/>
      <c r="P477" s="242" t="s">
        <v>45</v>
      </c>
      <c r="Q477" s="242"/>
      <c r="R477" s="288">
        <v>3</v>
      </c>
      <c r="S477" s="288"/>
      <c r="T477" s="288">
        <v>4</v>
      </c>
      <c r="U477" s="288"/>
      <c r="V477" s="9"/>
      <c r="W477" s="8"/>
      <c r="X477" s="289" t="s">
        <v>232</v>
      </c>
      <c r="Y477" s="289"/>
      <c r="Z477" s="290">
        <v>0.996</v>
      </c>
      <c r="AA477" s="290"/>
      <c r="AB477" s="9"/>
      <c r="AC477" s="69"/>
      <c r="AD477" s="201"/>
      <c r="AE477" s="71"/>
      <c r="AF477" s="71"/>
      <c r="AG477" s="71"/>
      <c r="AH477" s="71"/>
      <c r="AI477" s="76"/>
      <c r="AJ477" s="71"/>
      <c r="AK477" s="71"/>
      <c r="AL477" s="71"/>
      <c r="AM477" s="71"/>
      <c r="AN477" s="71"/>
      <c r="AO477" s="71"/>
      <c r="AP477" s="71"/>
      <c r="AQ477" s="72"/>
      <c r="AR477" s="257"/>
      <c r="AS477" s="258"/>
    </row>
    <row r="478" spans="1:45" ht="12.75" thickBot="1">
      <c r="A478" s="275" t="s">
        <v>262</v>
      </c>
      <c r="B478" s="276"/>
      <c r="C478" s="4" t="s">
        <v>711</v>
      </c>
      <c r="N478" s="9"/>
      <c r="O478" s="10"/>
      <c r="P478" s="11"/>
      <c r="Q478" s="11"/>
      <c r="R478" s="11"/>
      <c r="S478" s="11"/>
      <c r="T478" s="11"/>
      <c r="U478" s="11"/>
      <c r="V478" s="12"/>
      <c r="W478" s="10"/>
      <c r="X478" s="322" t="s">
        <v>233</v>
      </c>
      <c r="Y478" s="322"/>
      <c r="Z478" s="306">
        <v>0.999</v>
      </c>
      <c r="AA478" s="306"/>
      <c r="AB478" s="12"/>
      <c r="AC478" s="69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2"/>
      <c r="AR478" s="257"/>
      <c r="AS478" s="258"/>
    </row>
    <row r="479" spans="1:45">
      <c r="A479" s="275" t="s">
        <v>259</v>
      </c>
      <c r="B479" s="27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9"/>
      <c r="O479" s="285" t="s">
        <v>255</v>
      </c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  <c r="AA479" s="286"/>
      <c r="AB479" s="287"/>
      <c r="AC479" s="69"/>
      <c r="AD479" s="20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2"/>
      <c r="AR479" s="257"/>
      <c r="AS479" s="258"/>
    </row>
    <row r="480" spans="1:45" ht="12.75" thickBot="1">
      <c r="A480" s="281" t="s">
        <v>259</v>
      </c>
      <c r="B480" s="282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0"/>
      <c r="P480" s="291" t="s">
        <v>256</v>
      </c>
      <c r="Q480" s="291"/>
      <c r="R480" s="291"/>
      <c r="S480" s="11"/>
      <c r="T480" s="11"/>
      <c r="U480" s="11"/>
      <c r="V480" s="291" t="s">
        <v>257</v>
      </c>
      <c r="W480" s="291"/>
      <c r="X480" s="291"/>
      <c r="Y480" s="11"/>
      <c r="Z480" s="11"/>
      <c r="AA480" s="11"/>
      <c r="AB480" s="12"/>
      <c r="AC480" s="73"/>
      <c r="AD480" s="205"/>
      <c r="AE480" s="74"/>
      <c r="AF480" s="74"/>
      <c r="AG480" s="74"/>
      <c r="AH480" s="74"/>
      <c r="AI480" s="206"/>
      <c r="AJ480" s="74"/>
      <c r="AK480" s="74"/>
      <c r="AL480" s="74"/>
      <c r="AM480" s="74"/>
      <c r="AN480" s="74"/>
      <c r="AO480" s="74"/>
      <c r="AP480" s="74"/>
      <c r="AQ480" s="75"/>
      <c r="AR480" s="257"/>
      <c r="AS480" s="258"/>
    </row>
    <row r="481" spans="1:52" ht="13.5" thickBot="1">
      <c r="A481" s="277" t="s">
        <v>29</v>
      </c>
      <c r="B481" s="278"/>
      <c r="C481" s="278"/>
      <c r="D481" s="284" t="s">
        <v>490</v>
      </c>
      <c r="E481" s="284"/>
      <c r="F481" s="284"/>
      <c r="G481" s="284"/>
      <c r="H481" s="284"/>
      <c r="I481" s="284"/>
      <c r="J481" s="284"/>
      <c r="K481" s="284"/>
      <c r="L481" s="284"/>
      <c r="M481" s="284"/>
      <c r="N481" s="284"/>
      <c r="O481" s="278" t="s">
        <v>30</v>
      </c>
      <c r="P481" s="278"/>
      <c r="Q481" s="278"/>
      <c r="R481" s="284" t="s">
        <v>61</v>
      </c>
      <c r="S481" s="284"/>
      <c r="T481" s="284"/>
      <c r="U481" s="284"/>
      <c r="V481" s="284"/>
      <c r="W481" s="284"/>
      <c r="X481" s="284"/>
      <c r="Y481" s="284"/>
      <c r="Z481" s="284"/>
      <c r="AA481" s="284"/>
      <c r="AB481" s="284"/>
      <c r="AC481" s="284"/>
      <c r="AD481" s="278" t="s">
        <v>32</v>
      </c>
      <c r="AE481" s="278"/>
      <c r="AF481" s="278"/>
      <c r="AG481" s="278"/>
      <c r="AH481" s="284" t="s">
        <v>68</v>
      </c>
      <c r="AI481" s="284"/>
      <c r="AJ481" s="284"/>
      <c r="AK481" s="284" t="s">
        <v>644</v>
      </c>
      <c r="AL481" s="284"/>
      <c r="AM481" s="284"/>
      <c r="AN481" s="284"/>
      <c r="AO481" s="284"/>
      <c r="AP481" s="284"/>
      <c r="AQ481" s="304"/>
      <c r="AR481" s="257" t="s">
        <v>399</v>
      </c>
      <c r="AS481" s="258"/>
    </row>
    <row r="482" spans="1:52">
      <c r="A482" s="262" t="s">
        <v>223</v>
      </c>
      <c r="B482" s="263"/>
      <c r="C482" s="263"/>
      <c r="D482" s="263"/>
      <c r="E482" s="263"/>
      <c r="F482" s="263"/>
      <c r="G482" s="263"/>
      <c r="H482" s="263"/>
      <c r="I482" s="263"/>
      <c r="J482" s="264"/>
      <c r="K482" s="262" t="s">
        <v>305</v>
      </c>
      <c r="L482" s="263"/>
      <c r="M482" s="263"/>
      <c r="N482" s="263"/>
      <c r="O482" s="263"/>
      <c r="P482" s="263"/>
      <c r="Q482" s="263"/>
      <c r="R482" s="263"/>
      <c r="S482" s="263"/>
      <c r="T482" s="263"/>
      <c r="U482" s="263"/>
      <c r="V482" s="263"/>
      <c r="W482" s="263"/>
      <c r="X482" s="263"/>
      <c r="Y482" s="263"/>
      <c r="Z482" s="263"/>
      <c r="AA482" s="263"/>
      <c r="AB482" s="263"/>
      <c r="AC482" s="263"/>
      <c r="AD482" s="264"/>
      <c r="AE482" s="262" t="s">
        <v>224</v>
      </c>
      <c r="AF482" s="263"/>
      <c r="AG482" s="263"/>
      <c r="AH482" s="263"/>
      <c r="AI482" s="263"/>
      <c r="AJ482" s="263"/>
      <c r="AK482" s="263"/>
      <c r="AL482" s="263"/>
      <c r="AM482" s="263"/>
      <c r="AN482" s="263"/>
      <c r="AO482" s="263"/>
      <c r="AP482" s="263"/>
      <c r="AQ482" s="264"/>
      <c r="AR482" s="257"/>
      <c r="AS482" s="258"/>
    </row>
    <row r="483" spans="1:52">
      <c r="A483" s="8"/>
      <c r="B483" s="242" t="s">
        <v>36</v>
      </c>
      <c r="C483" s="242"/>
      <c r="D483" s="242"/>
      <c r="E483" s="242"/>
      <c r="F483" s="260" t="s">
        <v>236</v>
      </c>
      <c r="G483" s="260"/>
      <c r="H483" s="260"/>
      <c r="I483" s="248" t="s">
        <v>28</v>
      </c>
      <c r="J483" s="9"/>
      <c r="K483" s="8"/>
      <c r="L483" s="261" t="s">
        <v>198</v>
      </c>
      <c r="M483" s="261"/>
      <c r="N483" s="261"/>
      <c r="O483" s="261"/>
      <c r="P483" s="260" t="s">
        <v>242</v>
      </c>
      <c r="Q483" s="260"/>
      <c r="R483" s="260"/>
      <c r="S483" s="321" t="s">
        <v>28</v>
      </c>
      <c r="T483" s="321"/>
      <c r="U483" s="261" t="s">
        <v>207</v>
      </c>
      <c r="V483" s="261"/>
      <c r="W483" s="261"/>
      <c r="X483" s="261"/>
      <c r="Y483" s="260" t="s">
        <v>238</v>
      </c>
      <c r="Z483" s="260"/>
      <c r="AA483" s="260"/>
      <c r="AB483" s="321" t="s">
        <v>221</v>
      </c>
      <c r="AC483" s="321"/>
      <c r="AD483" s="9"/>
      <c r="AE483" s="8"/>
      <c r="AG483" s="326" t="s">
        <v>197</v>
      </c>
      <c r="AH483" s="326"/>
      <c r="AI483" s="326"/>
      <c r="AJ483" s="326"/>
      <c r="AK483" s="326"/>
      <c r="AL483" s="260" t="s">
        <v>729</v>
      </c>
      <c r="AM483" s="260"/>
      <c r="AN483" s="260"/>
      <c r="AO483" s="252" t="s">
        <v>25</v>
      </c>
      <c r="AQ483" s="9"/>
      <c r="AR483" s="257"/>
      <c r="AS483" s="258"/>
      <c r="AU483" s="4">
        <f t="shared" ref="AU483:AU488" si="30">VLOOKUP(F483,$BA$13:$BD$17,4,FALSE)</f>
        <v>20</v>
      </c>
      <c r="AV483" s="4">
        <f t="shared" ref="AV483:AV492" si="31">VLOOKUP(P483,$BA$1:$BD$6,4,FALSE)</f>
        <v>4</v>
      </c>
      <c r="AW483" s="4" t="str">
        <f>D481</f>
        <v>L. "Bod" Chan</v>
      </c>
      <c r="AX483" s="4" t="str">
        <f>K482</f>
        <v>Military Operation Specialty: Smartgun Operator</v>
      </c>
      <c r="AY483" s="4">
        <f>SUM(AU483:AU488,AV483:AV503)</f>
        <v>113</v>
      </c>
      <c r="AZ483" s="4">
        <f>SUM(AU483:AU488)</f>
        <v>80</v>
      </c>
    </row>
    <row r="484" spans="1:52">
      <c r="A484" s="8"/>
      <c r="B484" s="246" t="s">
        <v>34</v>
      </c>
      <c r="C484" s="246"/>
      <c r="D484" s="246"/>
      <c r="E484" s="246"/>
      <c r="F484" s="302" t="s">
        <v>234</v>
      </c>
      <c r="G484" s="302"/>
      <c r="H484" s="302"/>
      <c r="I484" s="249" t="s">
        <v>26</v>
      </c>
      <c r="J484" s="9"/>
      <c r="K484" s="8"/>
      <c r="L484" s="283" t="s">
        <v>199</v>
      </c>
      <c r="M484" s="283"/>
      <c r="N484" s="283"/>
      <c r="O484" s="283"/>
      <c r="P484" s="302" t="s">
        <v>241</v>
      </c>
      <c r="Q484" s="302"/>
      <c r="R484" s="302"/>
      <c r="S484" s="325" t="s">
        <v>25</v>
      </c>
      <c r="T484" s="325"/>
      <c r="U484" s="283" t="s">
        <v>208</v>
      </c>
      <c r="V484" s="283"/>
      <c r="W484" s="283"/>
      <c r="X484" s="283"/>
      <c r="Y484" s="302" t="s">
        <v>238</v>
      </c>
      <c r="Z484" s="302"/>
      <c r="AA484" s="302"/>
      <c r="AB484" s="325" t="s">
        <v>221</v>
      </c>
      <c r="AC484" s="325"/>
      <c r="AD484" s="9"/>
      <c r="AE484" s="315" t="s">
        <v>1008</v>
      </c>
      <c r="AF484" s="293"/>
      <c r="AG484" s="293"/>
      <c r="AH484" s="293"/>
      <c r="AI484" s="293"/>
      <c r="AJ484" s="293"/>
      <c r="AK484" s="293"/>
      <c r="AL484" s="293"/>
      <c r="AM484" s="293"/>
      <c r="AN484" s="293"/>
      <c r="AO484" s="293"/>
      <c r="AP484" s="293"/>
      <c r="AQ484" s="316"/>
      <c r="AR484" s="257"/>
      <c r="AS484" s="258"/>
      <c r="AU484" s="4">
        <f t="shared" si="30"/>
        <v>5</v>
      </c>
      <c r="AV484" s="4">
        <f t="shared" si="31"/>
        <v>3</v>
      </c>
      <c r="AW484" s="4">
        <v>1338</v>
      </c>
    </row>
    <row r="485" spans="1:52" ht="12.75">
      <c r="A485" s="8"/>
      <c r="B485" s="242" t="s">
        <v>843</v>
      </c>
      <c r="C485" s="242"/>
      <c r="D485" s="242"/>
      <c r="E485" s="242"/>
      <c r="F485" s="260" t="s">
        <v>235</v>
      </c>
      <c r="G485" s="260"/>
      <c r="H485" s="260"/>
      <c r="I485" s="248" t="s">
        <v>25</v>
      </c>
      <c r="J485" s="9"/>
      <c r="K485" s="8"/>
      <c r="L485" s="261" t="s">
        <v>200</v>
      </c>
      <c r="M485" s="261"/>
      <c r="N485" s="261"/>
      <c r="O485" s="261"/>
      <c r="P485" s="260" t="s">
        <v>238</v>
      </c>
      <c r="Q485" s="260"/>
      <c r="R485" s="260"/>
      <c r="S485" s="321" t="s">
        <v>221</v>
      </c>
      <c r="T485" s="321"/>
      <c r="U485" s="261" t="s">
        <v>209</v>
      </c>
      <c r="V485" s="261"/>
      <c r="W485" s="261"/>
      <c r="X485" s="261"/>
      <c r="Y485" s="260" t="s">
        <v>238</v>
      </c>
      <c r="Z485" s="260"/>
      <c r="AA485" s="260"/>
      <c r="AB485" s="321" t="s">
        <v>221</v>
      </c>
      <c r="AC485" s="321"/>
      <c r="AD485" s="9"/>
      <c r="AE485" s="36" t="s">
        <v>680</v>
      </c>
      <c r="AF485" s="308" t="s">
        <v>1009</v>
      </c>
      <c r="AG485" s="308"/>
      <c r="AH485" s="308"/>
      <c r="AI485" s="308" t="s">
        <v>677</v>
      </c>
      <c r="AJ485" s="308"/>
      <c r="AK485" s="308"/>
      <c r="AL485" s="308"/>
      <c r="AM485" s="308"/>
      <c r="AN485" s="308" t="s">
        <v>1009</v>
      </c>
      <c r="AO485" s="308"/>
      <c r="AP485" s="308"/>
      <c r="AQ485" s="37" t="s">
        <v>680</v>
      </c>
      <c r="AR485" s="257"/>
      <c r="AS485" s="258"/>
      <c r="AU485" s="4">
        <f t="shared" si="30"/>
        <v>15</v>
      </c>
      <c r="AV485" s="4">
        <f t="shared" si="31"/>
        <v>0</v>
      </c>
      <c r="AW485" s="4">
        <v>2160</v>
      </c>
    </row>
    <row r="486" spans="1:52">
      <c r="A486" s="8"/>
      <c r="B486" s="246" t="s">
        <v>37</v>
      </c>
      <c r="C486" s="250"/>
      <c r="D486" s="250"/>
      <c r="E486" s="250"/>
      <c r="F486" s="302" t="s">
        <v>235</v>
      </c>
      <c r="G486" s="302"/>
      <c r="H486" s="302"/>
      <c r="I486" s="249" t="s">
        <v>25</v>
      </c>
      <c r="J486" s="9"/>
      <c r="K486" s="8"/>
      <c r="L486" s="283" t="s">
        <v>201</v>
      </c>
      <c r="M486" s="283"/>
      <c r="N486" s="283"/>
      <c r="O486" s="283"/>
      <c r="P486" s="302" t="s">
        <v>239</v>
      </c>
      <c r="Q486" s="302"/>
      <c r="R486" s="302"/>
      <c r="S486" s="325" t="s">
        <v>26</v>
      </c>
      <c r="T486" s="325"/>
      <c r="U486" s="283" t="s">
        <v>210</v>
      </c>
      <c r="V486" s="283"/>
      <c r="W486" s="283"/>
      <c r="X486" s="283"/>
      <c r="Y486" s="302" t="s">
        <v>241</v>
      </c>
      <c r="Z486" s="302"/>
      <c r="AA486" s="302"/>
      <c r="AB486" s="325" t="s">
        <v>25</v>
      </c>
      <c r="AC486" s="325"/>
      <c r="AD486" s="9"/>
      <c r="AE486" s="305" t="s">
        <v>681</v>
      </c>
      <c r="AF486" s="319" t="s">
        <v>679</v>
      </c>
      <c r="AG486" s="319"/>
      <c r="AH486" s="319"/>
      <c r="AI486" s="26"/>
      <c r="AJ486" s="319" t="s">
        <v>311</v>
      </c>
      <c r="AK486" s="319"/>
      <c r="AL486" s="319"/>
      <c r="AM486" s="26"/>
      <c r="AN486" s="319" t="s">
        <v>217</v>
      </c>
      <c r="AO486" s="319"/>
      <c r="AP486" s="319"/>
      <c r="AQ486" s="317" t="s">
        <v>682</v>
      </c>
      <c r="AR486" s="257"/>
      <c r="AS486" s="258"/>
      <c r="AU486" s="4">
        <f t="shared" si="30"/>
        <v>15</v>
      </c>
      <c r="AV486" s="4">
        <f t="shared" si="31"/>
        <v>1</v>
      </c>
    </row>
    <row r="487" spans="1:52">
      <c r="A487" s="8"/>
      <c r="B487" s="242" t="s">
        <v>195</v>
      </c>
      <c r="F487" s="260" t="s">
        <v>229</v>
      </c>
      <c r="G487" s="260"/>
      <c r="H487" s="260"/>
      <c r="I487" s="248" t="s">
        <v>220</v>
      </c>
      <c r="J487" s="9"/>
      <c r="K487" s="8"/>
      <c r="L487" s="261" t="s">
        <v>202</v>
      </c>
      <c r="M487" s="261"/>
      <c r="N487" s="261"/>
      <c r="O487" s="261"/>
      <c r="P487" s="260" t="s">
        <v>240</v>
      </c>
      <c r="Q487" s="260"/>
      <c r="R487" s="260"/>
      <c r="S487" s="321" t="s">
        <v>220</v>
      </c>
      <c r="T487" s="321"/>
      <c r="U487" s="261" t="s">
        <v>211</v>
      </c>
      <c r="V487" s="261"/>
      <c r="W487" s="261"/>
      <c r="X487" s="261"/>
      <c r="Y487" s="260" t="s">
        <v>239</v>
      </c>
      <c r="Z487" s="260"/>
      <c r="AA487" s="260"/>
      <c r="AB487" s="321" t="s">
        <v>26</v>
      </c>
      <c r="AC487" s="321"/>
      <c r="AD487" s="9"/>
      <c r="AE487" s="305"/>
      <c r="AF487" s="309" t="s">
        <v>683</v>
      </c>
      <c r="AG487" s="309"/>
      <c r="AH487" s="309"/>
      <c r="AI487" s="309"/>
      <c r="AJ487" s="309"/>
      <c r="AK487" s="309"/>
      <c r="AL487" s="309"/>
      <c r="AM487" s="309"/>
      <c r="AN487" s="309"/>
      <c r="AO487" s="309"/>
      <c r="AP487" s="309"/>
      <c r="AQ487" s="317"/>
      <c r="AR487" s="257"/>
      <c r="AS487" s="258"/>
      <c r="AU487" s="4">
        <f t="shared" si="30"/>
        <v>10</v>
      </c>
      <c r="AV487" s="4">
        <f t="shared" si="31"/>
        <v>2</v>
      </c>
    </row>
    <row r="488" spans="1:52" ht="12.75">
      <c r="A488" s="8"/>
      <c r="B488" s="246" t="s">
        <v>38</v>
      </c>
      <c r="C488" s="250"/>
      <c r="D488" s="250"/>
      <c r="E488" s="250"/>
      <c r="F488" s="302" t="s">
        <v>235</v>
      </c>
      <c r="G488" s="302"/>
      <c r="H488" s="302"/>
      <c r="I488" s="249" t="s">
        <v>25</v>
      </c>
      <c r="J488" s="9"/>
      <c r="K488" s="8"/>
      <c r="L488" s="283" t="s">
        <v>203</v>
      </c>
      <c r="M488" s="283"/>
      <c r="N488" s="283"/>
      <c r="O488" s="283"/>
      <c r="P488" s="302" t="s">
        <v>239</v>
      </c>
      <c r="Q488" s="302"/>
      <c r="R488" s="302"/>
      <c r="S488" s="325" t="s">
        <v>26</v>
      </c>
      <c r="T488" s="325"/>
      <c r="U488" s="283" t="s">
        <v>212</v>
      </c>
      <c r="V488" s="283"/>
      <c r="W488" s="283"/>
      <c r="X488" s="283"/>
      <c r="Y488" s="302" t="s">
        <v>239</v>
      </c>
      <c r="Z488" s="302"/>
      <c r="AA488" s="302"/>
      <c r="AB488" s="325" t="s">
        <v>26</v>
      </c>
      <c r="AC488" s="325"/>
      <c r="AD488" s="9"/>
      <c r="AE488" s="305"/>
      <c r="AF488" s="40"/>
      <c r="AG488" s="41"/>
      <c r="AH488" s="41"/>
      <c r="AI488" s="41"/>
      <c r="AJ488" s="41"/>
      <c r="AK488" s="41"/>
      <c r="AL488" s="41"/>
      <c r="AM488" s="41"/>
      <c r="AN488" s="41"/>
      <c r="AO488" s="41"/>
      <c r="AP488" s="42"/>
      <c r="AQ488" s="317"/>
      <c r="AR488" s="257"/>
      <c r="AS488" s="258"/>
      <c r="AU488" s="4">
        <f t="shared" si="30"/>
        <v>15</v>
      </c>
      <c r="AV488" s="4">
        <f t="shared" si="31"/>
        <v>1</v>
      </c>
    </row>
    <row r="489" spans="1:52">
      <c r="A489" s="8"/>
      <c r="J489" s="9"/>
      <c r="K489" s="8"/>
      <c r="L489" s="261" t="s">
        <v>218</v>
      </c>
      <c r="M489" s="261"/>
      <c r="N489" s="261"/>
      <c r="O489" s="261"/>
      <c r="P489" s="260" t="s">
        <v>242</v>
      </c>
      <c r="Q489" s="260"/>
      <c r="R489" s="260"/>
      <c r="S489" s="321" t="s">
        <v>28</v>
      </c>
      <c r="T489" s="321"/>
      <c r="U489" s="261" t="s">
        <v>213</v>
      </c>
      <c r="V489" s="261"/>
      <c r="W489" s="261"/>
      <c r="X489" s="261"/>
      <c r="Y489" s="260" t="s">
        <v>241</v>
      </c>
      <c r="Z489" s="260"/>
      <c r="AA489" s="260"/>
      <c r="AB489" s="321" t="s">
        <v>25</v>
      </c>
      <c r="AC489" s="321"/>
      <c r="AD489" s="9"/>
      <c r="AE489" s="305"/>
      <c r="AF489" s="43"/>
      <c r="AG489" s="44"/>
      <c r="AH489" s="44"/>
      <c r="AI489" s="44"/>
      <c r="AJ489" s="44"/>
      <c r="AK489" s="44"/>
      <c r="AL489" s="44"/>
      <c r="AM489" s="44"/>
      <c r="AN489" s="44"/>
      <c r="AO489" s="44"/>
      <c r="AP489" s="45"/>
      <c r="AQ489" s="317"/>
      <c r="AR489" s="257"/>
      <c r="AS489" s="258"/>
      <c r="AV489" s="4">
        <f t="shared" si="31"/>
        <v>4</v>
      </c>
    </row>
    <row r="490" spans="1:52">
      <c r="A490" s="8"/>
      <c r="B490" s="293" t="s">
        <v>39</v>
      </c>
      <c r="C490" s="293"/>
      <c r="D490" s="293"/>
      <c r="E490" s="293"/>
      <c r="F490" s="294">
        <v>6</v>
      </c>
      <c r="G490" s="295"/>
      <c r="H490" s="295"/>
      <c r="I490" s="296"/>
      <c r="J490" s="9"/>
      <c r="K490" s="8"/>
      <c r="L490" s="283" t="s">
        <v>204</v>
      </c>
      <c r="M490" s="283"/>
      <c r="N490" s="283"/>
      <c r="O490" s="283"/>
      <c r="P490" s="302" t="s">
        <v>238</v>
      </c>
      <c r="Q490" s="302"/>
      <c r="R490" s="302"/>
      <c r="S490" s="325" t="s">
        <v>221</v>
      </c>
      <c r="T490" s="325"/>
      <c r="U490" s="283" t="s">
        <v>214</v>
      </c>
      <c r="V490" s="283"/>
      <c r="W490" s="283"/>
      <c r="X490" s="283"/>
      <c r="Y490" s="302" t="s">
        <v>240</v>
      </c>
      <c r="Z490" s="302"/>
      <c r="AA490" s="302"/>
      <c r="AB490" s="325" t="s">
        <v>220</v>
      </c>
      <c r="AC490" s="325"/>
      <c r="AD490" s="9"/>
      <c r="AE490" s="305"/>
      <c r="AF490" s="303" t="s">
        <v>684</v>
      </c>
      <c r="AG490" s="303"/>
      <c r="AH490" s="303"/>
      <c r="AI490" s="303"/>
      <c r="AJ490" s="303"/>
      <c r="AK490" s="303"/>
      <c r="AL490" s="303"/>
      <c r="AM490" s="303"/>
      <c r="AN490" s="303"/>
      <c r="AO490" s="303"/>
      <c r="AP490" s="303"/>
      <c r="AQ490" s="317"/>
      <c r="AR490" s="257"/>
      <c r="AS490" s="258"/>
      <c r="AV490" s="4">
        <f t="shared" si="31"/>
        <v>0</v>
      </c>
    </row>
    <row r="491" spans="1:52" ht="12.75">
      <c r="A491" s="8"/>
      <c r="B491" s="292" t="s">
        <v>244</v>
      </c>
      <c r="C491" s="292"/>
      <c r="D491" s="292"/>
      <c r="E491" s="292"/>
      <c r="F491" s="292"/>
      <c r="G491" s="292"/>
      <c r="H491" s="292"/>
      <c r="I491" s="292"/>
      <c r="J491" s="9"/>
      <c r="K491" s="8"/>
      <c r="L491" s="261" t="s">
        <v>205</v>
      </c>
      <c r="M491" s="261"/>
      <c r="N491" s="261"/>
      <c r="O491" s="261"/>
      <c r="P491" s="260" t="s">
        <v>242</v>
      </c>
      <c r="Q491" s="260"/>
      <c r="R491" s="260"/>
      <c r="S491" s="321" t="s">
        <v>28</v>
      </c>
      <c r="T491" s="321"/>
      <c r="U491" s="261" t="s">
        <v>215</v>
      </c>
      <c r="V491" s="261"/>
      <c r="W491" s="261"/>
      <c r="X491" s="261"/>
      <c r="Y491" s="260" t="s">
        <v>239</v>
      </c>
      <c r="Z491" s="260"/>
      <c r="AA491" s="260"/>
      <c r="AB491" s="321" t="s">
        <v>26</v>
      </c>
      <c r="AC491" s="321"/>
      <c r="AD491" s="9"/>
      <c r="AE491" s="305"/>
      <c r="AF491" s="40"/>
      <c r="AG491" s="41"/>
      <c r="AH491" s="41"/>
      <c r="AI491" s="41"/>
      <c r="AJ491" s="41"/>
      <c r="AK491" s="41"/>
      <c r="AL491" s="41"/>
      <c r="AM491" s="41"/>
      <c r="AN491" s="41"/>
      <c r="AO491" s="41"/>
      <c r="AP491" s="42"/>
      <c r="AQ491" s="317"/>
      <c r="AR491" s="257"/>
      <c r="AS491" s="258"/>
      <c r="AV491" s="4">
        <f t="shared" si="31"/>
        <v>4</v>
      </c>
    </row>
    <row r="492" spans="1:52" ht="12.75" thickBot="1">
      <c r="A492" s="10"/>
      <c r="B492" s="11"/>
      <c r="C492" s="11"/>
      <c r="D492" s="11"/>
      <c r="E492" s="11"/>
      <c r="F492" s="11"/>
      <c r="G492" s="11"/>
      <c r="H492" s="11"/>
      <c r="I492" s="11"/>
      <c r="J492" s="12"/>
      <c r="K492" s="10"/>
      <c r="L492" s="300" t="s">
        <v>206</v>
      </c>
      <c r="M492" s="300"/>
      <c r="N492" s="300"/>
      <c r="O492" s="300"/>
      <c r="P492" s="323" t="s">
        <v>238</v>
      </c>
      <c r="Q492" s="323"/>
      <c r="R492" s="323"/>
      <c r="S492" s="324" t="s">
        <v>221</v>
      </c>
      <c r="T492" s="324"/>
      <c r="U492" s="300"/>
      <c r="V492" s="300"/>
      <c r="W492" s="300"/>
      <c r="X492" s="300"/>
      <c r="Y492" s="323"/>
      <c r="Z492" s="323"/>
      <c r="AA492" s="323"/>
      <c r="AB492" s="320"/>
      <c r="AC492" s="320"/>
      <c r="AD492" s="12"/>
      <c r="AE492" s="39"/>
      <c r="AF492" s="46"/>
      <c r="AG492" s="247"/>
      <c r="AH492" s="247"/>
      <c r="AI492" s="247"/>
      <c r="AJ492" s="247"/>
      <c r="AK492" s="247"/>
      <c r="AL492" s="247"/>
      <c r="AM492" s="247"/>
      <c r="AN492" s="247"/>
      <c r="AO492" s="247"/>
      <c r="AP492" s="47"/>
      <c r="AQ492" s="38"/>
      <c r="AR492" s="257"/>
      <c r="AS492" s="258"/>
      <c r="AV492" s="4">
        <f t="shared" si="31"/>
        <v>0</v>
      </c>
    </row>
    <row r="493" spans="1:52">
      <c r="A493" s="271" t="s">
        <v>807</v>
      </c>
      <c r="B493" s="272"/>
      <c r="C493" s="272"/>
      <c r="D493" s="272"/>
      <c r="E493" s="272"/>
      <c r="F493" s="272"/>
      <c r="G493" s="272"/>
      <c r="H493" s="272"/>
      <c r="I493" s="272"/>
      <c r="J493" s="272"/>
      <c r="K493" s="272"/>
      <c r="L493" s="272"/>
      <c r="M493" s="272"/>
      <c r="N493" s="273"/>
      <c r="O493" s="8"/>
      <c r="AC493" s="271" t="s">
        <v>247</v>
      </c>
      <c r="AD493" s="272"/>
      <c r="AE493" s="272"/>
      <c r="AF493" s="272"/>
      <c r="AG493" s="272"/>
      <c r="AH493" s="272"/>
      <c r="AI493" s="272"/>
      <c r="AJ493" s="272"/>
      <c r="AK493" s="272"/>
      <c r="AL493" s="272"/>
      <c r="AM493" s="272"/>
      <c r="AN493" s="272"/>
      <c r="AO493" s="272"/>
      <c r="AP493" s="272"/>
      <c r="AQ493" s="273"/>
      <c r="AR493" s="257"/>
      <c r="AS493" s="258"/>
      <c r="AV493" s="4">
        <f t="shared" ref="AV493:AV501" si="32">VLOOKUP(Y483,$BA$1:$BD$6,4,FALSE)</f>
        <v>0</v>
      </c>
    </row>
    <row r="494" spans="1:52">
      <c r="A494" s="265" t="s">
        <v>814</v>
      </c>
      <c r="B494" s="266"/>
      <c r="C494" s="266"/>
      <c r="D494" s="266"/>
      <c r="E494" s="266"/>
      <c r="F494" s="266"/>
      <c r="G494" s="266"/>
      <c r="H494" s="248"/>
      <c r="I494" s="248"/>
      <c r="J494" s="248"/>
      <c r="K494" s="248"/>
      <c r="L494" s="248"/>
      <c r="M494" s="248"/>
      <c r="N494" s="248"/>
      <c r="O494" s="8"/>
      <c r="AC494" s="243" t="s">
        <v>226</v>
      </c>
      <c r="AD494" s="242"/>
      <c r="AQ494" s="9"/>
      <c r="AR494" s="257"/>
      <c r="AS494" s="258"/>
      <c r="AV494" s="4">
        <f t="shared" si="32"/>
        <v>0</v>
      </c>
    </row>
    <row r="495" spans="1:52">
      <c r="A495" s="267" t="s">
        <v>815</v>
      </c>
      <c r="B495" s="268"/>
      <c r="C495" s="268"/>
      <c r="D495" s="268"/>
      <c r="E495" s="268"/>
      <c r="F495" s="268"/>
      <c r="G495" s="268"/>
      <c r="H495" s="259">
        <v>99987</v>
      </c>
      <c r="I495" s="259"/>
      <c r="J495" s="259"/>
      <c r="K495" s="259"/>
      <c r="L495" s="244"/>
      <c r="M495" s="244"/>
      <c r="N495" s="134"/>
      <c r="O495" s="8"/>
      <c r="AC495" s="8"/>
      <c r="AD495" s="71" t="s">
        <v>309</v>
      </c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2"/>
      <c r="AR495" s="257"/>
      <c r="AS495" s="258"/>
      <c r="AV495" s="4">
        <f t="shared" si="32"/>
        <v>0</v>
      </c>
    </row>
    <row r="496" spans="1:52">
      <c r="A496" s="269" t="s">
        <v>829</v>
      </c>
      <c r="B496" s="270"/>
      <c r="C496" s="270"/>
      <c r="D496" s="270"/>
      <c r="E496" s="270"/>
      <c r="F496" s="270"/>
      <c r="G496" s="270"/>
      <c r="H496" s="259">
        <v>104278</v>
      </c>
      <c r="I496" s="259"/>
      <c r="J496" s="259"/>
      <c r="K496" s="259"/>
      <c r="L496" s="298" t="str">
        <f>CONCATENATE("[",ROUND(AW484/30,1),"]")</f>
        <v>[44.6]</v>
      </c>
      <c r="M496" s="298"/>
      <c r="N496" s="299"/>
      <c r="O496" s="8"/>
      <c r="AC496" s="8"/>
      <c r="AD496" s="71" t="s">
        <v>478</v>
      </c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2"/>
      <c r="AR496" s="257"/>
      <c r="AS496" s="258"/>
      <c r="AV496" s="4">
        <f t="shared" si="32"/>
        <v>3</v>
      </c>
    </row>
    <row r="497" spans="1:48">
      <c r="A497" s="269" t="s">
        <v>808</v>
      </c>
      <c r="B497" s="270"/>
      <c r="C497" s="270"/>
      <c r="D497" s="270"/>
      <c r="E497" s="270"/>
      <c r="F497" s="270"/>
      <c r="G497" s="270"/>
      <c r="H497" s="279">
        <f>AW485/2160</f>
        <v>1</v>
      </c>
      <c r="I497" s="279"/>
      <c r="J497" s="279"/>
      <c r="K497" s="279"/>
      <c r="L497" s="279"/>
      <c r="M497" s="279"/>
      <c r="N497" s="280"/>
      <c r="O497" s="8"/>
      <c r="AC497" s="8"/>
      <c r="AD497" s="71" t="s">
        <v>479</v>
      </c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2"/>
      <c r="AR497" s="257"/>
      <c r="AS497" s="258"/>
      <c r="AV497" s="4">
        <f t="shared" si="32"/>
        <v>1</v>
      </c>
    </row>
    <row r="498" spans="1:48">
      <c r="A498" s="267" t="s">
        <v>810</v>
      </c>
      <c r="B498" s="268"/>
      <c r="C498" s="268"/>
      <c r="D498" s="268"/>
      <c r="E498" s="268"/>
      <c r="F498" s="268"/>
      <c r="G498" s="268"/>
      <c r="H498" s="248" t="s">
        <v>849</v>
      </c>
      <c r="I498" s="248"/>
      <c r="J498" s="248"/>
      <c r="K498" s="248"/>
      <c r="L498" s="248"/>
      <c r="N498" s="248"/>
      <c r="O498" s="8"/>
      <c r="AC498" s="8"/>
      <c r="AD498" s="71" t="s">
        <v>477</v>
      </c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2"/>
      <c r="AR498" s="257"/>
      <c r="AS498" s="258"/>
      <c r="AV498" s="4">
        <f t="shared" si="32"/>
        <v>1</v>
      </c>
    </row>
    <row r="499" spans="1:48">
      <c r="A499" s="274" t="s">
        <v>816</v>
      </c>
      <c r="B499" s="261"/>
      <c r="C499" s="261"/>
      <c r="D499" s="261"/>
      <c r="E499" s="261"/>
      <c r="F499" s="261"/>
      <c r="G499" s="261"/>
      <c r="H499" s="248"/>
      <c r="I499" s="248"/>
      <c r="J499" s="248"/>
      <c r="K499" s="248"/>
      <c r="L499" s="248"/>
      <c r="N499" s="248"/>
      <c r="O499" s="8"/>
      <c r="AC499" s="8"/>
      <c r="AD499" s="71" t="s">
        <v>310</v>
      </c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2"/>
      <c r="AR499" s="257"/>
      <c r="AS499" s="258"/>
      <c r="AV499" s="4">
        <f t="shared" si="32"/>
        <v>3</v>
      </c>
    </row>
    <row r="500" spans="1:48">
      <c r="A500" s="267" t="s">
        <v>811</v>
      </c>
      <c r="B500" s="268"/>
      <c r="C500" s="268"/>
      <c r="D500" s="268"/>
      <c r="E500" s="268"/>
      <c r="F500" s="268"/>
      <c r="G500" s="268"/>
      <c r="H500" s="248" t="s">
        <v>1126</v>
      </c>
      <c r="I500" s="248"/>
      <c r="J500" s="248"/>
      <c r="K500" s="248"/>
      <c r="L500" s="248"/>
      <c r="N500" s="248"/>
      <c r="O500" s="8"/>
      <c r="AC500" s="8"/>
      <c r="AD500" s="71" t="s">
        <v>480</v>
      </c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2"/>
      <c r="AR500" s="257"/>
      <c r="AS500" s="258"/>
      <c r="AV500" s="4">
        <f t="shared" si="32"/>
        <v>2</v>
      </c>
    </row>
    <row r="501" spans="1:48">
      <c r="A501" s="269" t="s">
        <v>817</v>
      </c>
      <c r="B501" s="270"/>
      <c r="C501" s="270"/>
      <c r="D501" s="270"/>
      <c r="E501" s="270"/>
      <c r="F501" s="270"/>
      <c r="G501" s="270"/>
      <c r="H501" s="248">
        <v>3</v>
      </c>
      <c r="I501" s="248"/>
      <c r="J501" s="248"/>
      <c r="K501" s="248"/>
      <c r="L501" s="248"/>
      <c r="N501" s="248"/>
      <c r="O501" s="8"/>
      <c r="AC501" s="8"/>
      <c r="AD501" s="71" t="s">
        <v>481</v>
      </c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2"/>
      <c r="AR501" s="257"/>
      <c r="AS501" s="258"/>
      <c r="AV501" s="4">
        <f t="shared" si="32"/>
        <v>1</v>
      </c>
    </row>
    <row r="502" spans="1:48">
      <c r="A502" s="265" t="s">
        <v>818</v>
      </c>
      <c r="B502" s="266"/>
      <c r="C502" s="266"/>
      <c r="D502" s="266"/>
      <c r="E502" s="266"/>
      <c r="F502" s="266"/>
      <c r="G502" s="266"/>
      <c r="H502" s="248"/>
      <c r="I502" s="248"/>
      <c r="J502" s="248"/>
      <c r="K502" s="248"/>
      <c r="L502" s="248"/>
      <c r="N502" s="248"/>
      <c r="O502" s="8"/>
      <c r="AC502" s="8"/>
      <c r="AD502" s="71" t="s">
        <v>1028</v>
      </c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2"/>
      <c r="AR502" s="257"/>
      <c r="AS502" s="258"/>
      <c r="AV502" s="4">
        <f>IF(ISERROR(VLOOKUP(Y492,$BA$1:$BD$6,4,FALSE)),0,VLOOKUP(Y492,$BA$1:$BD$6,4,FALSE))</f>
        <v>0</v>
      </c>
    </row>
    <row r="503" spans="1:48">
      <c r="A503" s="267" t="s">
        <v>809</v>
      </c>
      <c r="B503" s="268"/>
      <c r="C503" s="268"/>
      <c r="D503" s="268"/>
      <c r="E503" s="268"/>
      <c r="F503" s="268"/>
      <c r="G503" s="268"/>
      <c r="H503" s="248" t="s">
        <v>1127</v>
      </c>
      <c r="I503" s="248"/>
      <c r="J503" s="248"/>
      <c r="K503" s="248"/>
      <c r="L503" s="248"/>
      <c r="N503" s="248"/>
      <c r="O503" s="8"/>
      <c r="AC503" s="8"/>
      <c r="AD503" s="71" t="s">
        <v>1029</v>
      </c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2"/>
      <c r="AR503" s="257"/>
      <c r="AS503" s="258"/>
      <c r="AV503" s="4">
        <f>VLOOKUP(AL483,$BA$8:$BD$11,4,FALSE)</f>
        <v>3</v>
      </c>
    </row>
    <row r="504" spans="1:48">
      <c r="A504" s="269" t="s">
        <v>819</v>
      </c>
      <c r="B504" s="270"/>
      <c r="C504" s="270"/>
      <c r="D504" s="270"/>
      <c r="E504" s="270"/>
      <c r="F504" s="270"/>
      <c r="G504" s="270"/>
      <c r="H504" s="248" t="s">
        <v>1027</v>
      </c>
      <c r="I504" s="248"/>
      <c r="J504" s="248"/>
      <c r="K504" s="248"/>
      <c r="L504" s="248"/>
      <c r="N504" s="248"/>
      <c r="O504" s="8"/>
      <c r="AC504" s="8"/>
      <c r="AD504" s="71" t="s">
        <v>1030</v>
      </c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2"/>
      <c r="AR504" s="257"/>
      <c r="AS504" s="258"/>
    </row>
    <row r="505" spans="1:48">
      <c r="A505" s="269" t="s">
        <v>812</v>
      </c>
      <c r="B505" s="270"/>
      <c r="C505" s="270"/>
      <c r="D505" s="270"/>
      <c r="E505" s="270"/>
      <c r="F505" s="270"/>
      <c r="G505" s="270"/>
      <c r="H505" s="245" t="s">
        <v>724</v>
      </c>
      <c r="I505" s="248" t="s">
        <v>821</v>
      </c>
      <c r="K505" s="245" t="s">
        <v>822</v>
      </c>
      <c r="L505" s="248" t="s">
        <v>823</v>
      </c>
      <c r="N505" s="248"/>
      <c r="O505" s="8"/>
      <c r="AC505" s="8"/>
      <c r="AD505" s="71" t="s">
        <v>1031</v>
      </c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2"/>
      <c r="AR505" s="257"/>
      <c r="AS505" s="258"/>
    </row>
    <row r="506" spans="1:48">
      <c r="A506" s="269" t="s">
        <v>813</v>
      </c>
      <c r="B506" s="270"/>
      <c r="C506" s="270"/>
      <c r="D506" s="270"/>
      <c r="E506" s="270"/>
      <c r="F506" s="270"/>
      <c r="G506" s="270"/>
      <c r="H506" s="245" t="s">
        <v>724</v>
      </c>
      <c r="I506" s="248" t="s">
        <v>821</v>
      </c>
      <c r="K506" s="245" t="s">
        <v>822</v>
      </c>
      <c r="L506" s="248" t="s">
        <v>823</v>
      </c>
      <c r="O506" s="8"/>
      <c r="AC506" s="8"/>
      <c r="AD506" s="71" t="s">
        <v>1032</v>
      </c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2"/>
      <c r="AR506" s="257"/>
      <c r="AS506" s="258"/>
    </row>
    <row r="507" spans="1:48">
      <c r="A507" s="267" t="s">
        <v>820</v>
      </c>
      <c r="B507" s="268"/>
      <c r="C507" s="268"/>
      <c r="D507" s="268"/>
      <c r="E507" s="268"/>
      <c r="F507" s="268"/>
      <c r="G507" s="268"/>
      <c r="H507" s="245" t="s">
        <v>822</v>
      </c>
      <c r="I507" s="248" t="s">
        <v>821</v>
      </c>
      <c r="K507" s="245" t="s">
        <v>724</v>
      </c>
      <c r="L507" s="248" t="s">
        <v>823</v>
      </c>
      <c r="O507" s="8"/>
      <c r="AC507" s="243" t="s">
        <v>227</v>
      </c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2"/>
      <c r="AR507" s="257"/>
      <c r="AS507" s="258"/>
    </row>
    <row r="508" spans="1:48">
      <c r="A508" s="271" t="s">
        <v>824</v>
      </c>
      <c r="B508" s="272"/>
      <c r="C508" s="272"/>
      <c r="D508" s="272"/>
      <c r="E508" s="272"/>
      <c r="F508" s="272"/>
      <c r="G508" s="272"/>
      <c r="H508" s="272"/>
      <c r="I508" s="272"/>
      <c r="J508" s="272"/>
      <c r="K508" s="272"/>
      <c r="L508" s="272"/>
      <c r="M508" s="272"/>
      <c r="N508" s="273"/>
      <c r="O508" s="8"/>
      <c r="AC508" s="8"/>
      <c r="AD508" s="311" t="s">
        <v>31</v>
      </c>
      <c r="AE508" s="311"/>
      <c r="AF508" s="311"/>
      <c r="AG508" s="311"/>
      <c r="AH508" s="313" t="s">
        <v>65</v>
      </c>
      <c r="AI508" s="313"/>
      <c r="AJ508" s="313"/>
      <c r="AK508" s="313"/>
      <c r="AL508" s="311" t="s">
        <v>216</v>
      </c>
      <c r="AM508" s="311"/>
      <c r="AN508" s="311"/>
      <c r="AO508" s="313" t="s">
        <v>56</v>
      </c>
      <c r="AP508" s="313"/>
      <c r="AQ508" s="314"/>
      <c r="AR508" s="257"/>
      <c r="AS508" s="258"/>
    </row>
    <row r="509" spans="1:48">
      <c r="A509" s="69" t="s">
        <v>1128</v>
      </c>
      <c r="N509" s="9"/>
      <c r="O509" s="8"/>
      <c r="AC509" s="8"/>
      <c r="AD509" s="310" t="s">
        <v>219</v>
      </c>
      <c r="AE509" s="310"/>
      <c r="AF509" s="310"/>
      <c r="AG509" s="310"/>
      <c r="AH509" s="307" t="s">
        <v>249</v>
      </c>
      <c r="AI509" s="307"/>
      <c r="AJ509" s="307"/>
      <c r="AK509" s="307"/>
      <c r="AL509" s="310" t="s">
        <v>50</v>
      </c>
      <c r="AM509" s="310"/>
      <c r="AN509" s="310"/>
      <c r="AO509" s="307" t="s">
        <v>54</v>
      </c>
      <c r="AP509" s="307"/>
      <c r="AQ509" s="318"/>
      <c r="AR509" s="257"/>
      <c r="AS509" s="258"/>
    </row>
    <row r="510" spans="1:48">
      <c r="A510" s="184" t="s">
        <v>1129</v>
      </c>
      <c r="B510" s="138"/>
      <c r="C510" s="138"/>
      <c r="D510" s="138"/>
      <c r="E510" s="138"/>
      <c r="F510" s="138"/>
      <c r="G510" s="138"/>
      <c r="H510" s="248"/>
      <c r="I510" s="248"/>
      <c r="J510" s="248"/>
      <c r="K510" s="248"/>
      <c r="L510" s="248"/>
      <c r="M510" s="248"/>
      <c r="N510" s="251"/>
      <c r="O510" s="8"/>
      <c r="AC510" s="8"/>
      <c r="AD510" s="311" t="s">
        <v>33</v>
      </c>
      <c r="AE510" s="311"/>
      <c r="AF510" s="311"/>
      <c r="AG510" s="311"/>
      <c r="AH510" s="312" t="s">
        <v>98</v>
      </c>
      <c r="AI510" s="312"/>
      <c r="AJ510" s="312"/>
      <c r="AK510" s="312"/>
      <c r="AL510" s="311" t="s">
        <v>22</v>
      </c>
      <c r="AM510" s="311"/>
      <c r="AN510" s="311"/>
      <c r="AO510" s="313" t="s">
        <v>141</v>
      </c>
      <c r="AP510" s="313"/>
      <c r="AQ510" s="314"/>
      <c r="AR510" s="257"/>
      <c r="AS510" s="258"/>
    </row>
    <row r="511" spans="1:48">
      <c r="A511" s="69" t="s">
        <v>1130</v>
      </c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51"/>
      <c r="O511" s="8"/>
      <c r="AC511" s="8"/>
      <c r="AD511" s="310" t="s">
        <v>48</v>
      </c>
      <c r="AE511" s="310"/>
      <c r="AF511" s="310"/>
      <c r="AG511" s="310"/>
      <c r="AH511" s="307" t="s">
        <v>82</v>
      </c>
      <c r="AI511" s="307"/>
      <c r="AJ511" s="307"/>
      <c r="AK511" s="307"/>
      <c r="AL511" s="310" t="s">
        <v>49</v>
      </c>
      <c r="AM511" s="310"/>
      <c r="AN511" s="310"/>
      <c r="AO511" s="307" t="s">
        <v>76</v>
      </c>
      <c r="AP511" s="307"/>
      <c r="AQ511" s="318"/>
      <c r="AR511" s="257"/>
      <c r="AS511" s="258"/>
    </row>
    <row r="512" spans="1:48">
      <c r="A512" s="184" t="s">
        <v>1131</v>
      </c>
      <c r="B512" s="138"/>
      <c r="C512" s="138"/>
      <c r="D512" s="138"/>
      <c r="E512" s="138"/>
      <c r="F512" s="138"/>
      <c r="G512" s="138"/>
      <c r="H512" s="248"/>
      <c r="I512" s="248"/>
      <c r="J512" s="248"/>
      <c r="K512" s="248"/>
      <c r="L512" s="248"/>
      <c r="M512" s="248"/>
      <c r="N512" s="251"/>
      <c r="O512" s="8"/>
      <c r="AC512" s="243" t="s">
        <v>228</v>
      </c>
      <c r="AD512" s="200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2"/>
      <c r="AR512" s="257"/>
      <c r="AS512" s="258"/>
    </row>
    <row r="513" spans="1:45">
      <c r="A513" s="184" t="s">
        <v>1132</v>
      </c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8"/>
      <c r="AC513" s="8"/>
      <c r="AD513" s="71" t="s">
        <v>472</v>
      </c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2"/>
      <c r="AR513" s="257"/>
      <c r="AS513" s="258"/>
    </row>
    <row r="514" spans="1:45" ht="12.75" thickBot="1">
      <c r="A514" s="271" t="s">
        <v>740</v>
      </c>
      <c r="B514" s="272"/>
      <c r="C514" s="272"/>
      <c r="D514" s="272"/>
      <c r="E514" s="272"/>
      <c r="F514" s="272"/>
      <c r="G514" s="272"/>
      <c r="H514" s="272"/>
      <c r="I514" s="272"/>
      <c r="J514" s="272"/>
      <c r="K514" s="272"/>
      <c r="L514" s="272"/>
      <c r="M514" s="272"/>
      <c r="N514" s="273"/>
      <c r="O514" s="8"/>
      <c r="AC514" s="10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5"/>
      <c r="AR514" s="257"/>
      <c r="AS514" s="258"/>
    </row>
    <row r="515" spans="1:45">
      <c r="A515" s="275" t="s">
        <v>261</v>
      </c>
      <c r="B515" s="276"/>
      <c r="C515" s="4" t="s">
        <v>717</v>
      </c>
      <c r="N515" s="9"/>
      <c r="O515" s="8"/>
      <c r="AC515" s="262" t="s">
        <v>254</v>
      </c>
      <c r="AD515" s="263"/>
      <c r="AE515" s="263"/>
      <c r="AF515" s="263"/>
      <c r="AG515" s="263"/>
      <c r="AH515" s="263"/>
      <c r="AI515" s="263"/>
      <c r="AJ515" s="263"/>
      <c r="AK515" s="263"/>
      <c r="AL515" s="263"/>
      <c r="AM515" s="263"/>
      <c r="AN515" s="263"/>
      <c r="AO515" s="263"/>
      <c r="AP515" s="263"/>
      <c r="AQ515" s="264"/>
      <c r="AR515" s="257"/>
      <c r="AS515" s="258"/>
    </row>
    <row r="516" spans="1:45" ht="12.75" thickBot="1">
      <c r="A516" s="275" t="s">
        <v>260</v>
      </c>
      <c r="B516" s="276"/>
      <c r="C516" s="4" t="s">
        <v>621</v>
      </c>
      <c r="N516" s="9"/>
      <c r="O516" s="8"/>
      <c r="AC516" s="69"/>
      <c r="AD516" s="201"/>
      <c r="AE516" s="71"/>
      <c r="AF516" s="71"/>
      <c r="AG516" s="71"/>
      <c r="AH516" s="71"/>
      <c r="AI516" s="76"/>
      <c r="AJ516" s="71"/>
      <c r="AK516" s="71"/>
      <c r="AL516" s="71"/>
      <c r="AM516" s="71"/>
      <c r="AN516" s="71"/>
      <c r="AO516" s="71"/>
      <c r="AP516" s="71"/>
      <c r="AQ516" s="72"/>
      <c r="AR516" s="257"/>
      <c r="AS516" s="258"/>
    </row>
    <row r="517" spans="1:45">
      <c r="A517" s="275" t="s">
        <v>260</v>
      </c>
      <c r="B517" s="276"/>
      <c r="C517" s="4" t="s">
        <v>622</v>
      </c>
      <c r="N517" s="9"/>
      <c r="O517" s="262" t="s">
        <v>67</v>
      </c>
      <c r="P517" s="263"/>
      <c r="Q517" s="263"/>
      <c r="R517" s="263"/>
      <c r="S517" s="263"/>
      <c r="T517" s="263"/>
      <c r="U517" s="263"/>
      <c r="V517" s="264"/>
      <c r="W517" s="23"/>
      <c r="X517" s="24" t="s">
        <v>245</v>
      </c>
      <c r="Y517" s="24"/>
      <c r="Z517" s="24"/>
      <c r="AA517" s="24"/>
      <c r="AB517" s="25"/>
      <c r="AC517" s="69"/>
      <c r="AD517" s="201"/>
      <c r="AE517" s="71"/>
      <c r="AF517" s="71"/>
      <c r="AG517" s="71"/>
      <c r="AH517" s="71"/>
      <c r="AI517" s="76"/>
      <c r="AJ517" s="71"/>
      <c r="AK517" s="71"/>
      <c r="AL517" s="71"/>
      <c r="AM517" s="71"/>
      <c r="AN517" s="71"/>
      <c r="AO517" s="71"/>
      <c r="AP517" s="71"/>
      <c r="AQ517" s="72"/>
      <c r="AR517" s="257"/>
      <c r="AS517" s="258"/>
    </row>
    <row r="518" spans="1:45">
      <c r="A518" s="275" t="s">
        <v>261</v>
      </c>
      <c r="B518" s="276"/>
      <c r="C518" s="4" t="s">
        <v>780</v>
      </c>
      <c r="N518" s="9"/>
      <c r="O518" s="8"/>
      <c r="R518" s="297" t="s">
        <v>46</v>
      </c>
      <c r="S518" s="297"/>
      <c r="T518" s="297" t="s">
        <v>47</v>
      </c>
      <c r="U518" s="297"/>
      <c r="V518" s="9"/>
      <c r="W518" s="8"/>
      <c r="X518" s="288" t="s">
        <v>220</v>
      </c>
      <c r="Y518" s="288"/>
      <c r="Z518" s="301">
        <v>0.1</v>
      </c>
      <c r="AA518" s="301"/>
      <c r="AB518" s="9"/>
      <c r="AC518" s="69"/>
      <c r="AD518" s="201"/>
      <c r="AE518" s="71"/>
      <c r="AF518" s="71"/>
      <c r="AG518" s="71"/>
      <c r="AH518" s="71"/>
      <c r="AI518" s="76"/>
      <c r="AJ518" s="71"/>
      <c r="AK518" s="71"/>
      <c r="AL518" s="71"/>
      <c r="AM518" s="71"/>
      <c r="AN518" s="71"/>
      <c r="AO518" s="71"/>
      <c r="AP518" s="71"/>
      <c r="AQ518" s="72"/>
      <c r="AR518" s="257"/>
      <c r="AS518" s="258"/>
    </row>
    <row r="519" spans="1:45">
      <c r="A519" s="275" t="s">
        <v>261</v>
      </c>
      <c r="B519" s="276"/>
      <c r="C519" s="4" t="s">
        <v>715</v>
      </c>
      <c r="N519" s="9"/>
      <c r="O519" s="8"/>
      <c r="P519" s="242" t="s">
        <v>42</v>
      </c>
      <c r="Q519" s="242"/>
      <c r="R519" s="288">
        <v>4</v>
      </c>
      <c r="S519" s="288"/>
      <c r="T519" s="288">
        <v>4</v>
      </c>
      <c r="U519" s="288"/>
      <c r="V519" s="9"/>
      <c r="W519" s="8"/>
      <c r="X519" s="289" t="s">
        <v>25</v>
      </c>
      <c r="Y519" s="289"/>
      <c r="Z519" s="290">
        <v>0.28000000000000003</v>
      </c>
      <c r="AA519" s="290"/>
      <c r="AB519" s="9"/>
      <c r="AC519" s="69"/>
      <c r="AD519" s="201"/>
      <c r="AE519" s="71"/>
      <c r="AF519" s="71"/>
      <c r="AG519" s="71"/>
      <c r="AH519" s="71"/>
      <c r="AI519" s="76"/>
      <c r="AJ519" s="71"/>
      <c r="AK519" s="71"/>
      <c r="AL519" s="71"/>
      <c r="AM519" s="71"/>
      <c r="AN519" s="71"/>
      <c r="AO519" s="71"/>
      <c r="AP519" s="71"/>
      <c r="AQ519" s="72"/>
      <c r="AR519" s="257"/>
      <c r="AS519" s="258"/>
    </row>
    <row r="520" spans="1:45">
      <c r="A520" s="275" t="s">
        <v>261</v>
      </c>
      <c r="B520" s="276"/>
      <c r="C520" s="4" t="s">
        <v>72</v>
      </c>
      <c r="N520" s="9"/>
      <c r="O520" s="8"/>
      <c r="P520" s="246" t="s">
        <v>184</v>
      </c>
      <c r="Q520" s="246"/>
      <c r="R520" s="289">
        <v>1</v>
      </c>
      <c r="S520" s="289"/>
      <c r="T520" s="289">
        <v>3</v>
      </c>
      <c r="U520" s="289"/>
      <c r="V520" s="9"/>
      <c r="W520" s="8"/>
      <c r="X520" s="288" t="s">
        <v>28</v>
      </c>
      <c r="Y520" s="288"/>
      <c r="Z520" s="301">
        <v>0.496</v>
      </c>
      <c r="AA520" s="301"/>
      <c r="AB520" s="9"/>
      <c r="AC520" s="69"/>
      <c r="AD520" s="201"/>
      <c r="AE520" s="71"/>
      <c r="AF520" s="71"/>
      <c r="AG520" s="71"/>
      <c r="AH520" s="71"/>
      <c r="AI520" s="76"/>
      <c r="AJ520" s="71"/>
      <c r="AK520" s="71"/>
      <c r="AL520" s="71"/>
      <c r="AM520" s="71"/>
      <c r="AN520" s="71"/>
      <c r="AO520" s="71"/>
      <c r="AP520" s="71"/>
      <c r="AQ520" s="72"/>
      <c r="AR520" s="257"/>
      <c r="AS520" s="258"/>
    </row>
    <row r="521" spans="1:45">
      <c r="A521" s="275" t="s">
        <v>260</v>
      </c>
      <c r="B521" s="276"/>
      <c r="C521" s="248" t="s">
        <v>728</v>
      </c>
      <c r="N521" s="9"/>
      <c r="O521" s="8"/>
      <c r="P521" s="242" t="s">
        <v>43</v>
      </c>
      <c r="Q521" s="242"/>
      <c r="R521" s="288">
        <v>4</v>
      </c>
      <c r="S521" s="288"/>
      <c r="T521" s="288">
        <v>4</v>
      </c>
      <c r="U521" s="288"/>
      <c r="V521" s="9"/>
      <c r="W521" s="8"/>
      <c r="X521" s="289" t="s">
        <v>122</v>
      </c>
      <c r="Y521" s="289"/>
      <c r="Z521" s="290">
        <v>0.69699999999999995</v>
      </c>
      <c r="AA521" s="290"/>
      <c r="AB521" s="9"/>
      <c r="AC521" s="69"/>
      <c r="AD521" s="20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2"/>
      <c r="AR521" s="257"/>
      <c r="AS521" s="258"/>
    </row>
    <row r="522" spans="1:45">
      <c r="A522" s="275"/>
      <c r="B522" s="276"/>
      <c r="C522" s="4" t="s">
        <v>69</v>
      </c>
      <c r="N522" s="9"/>
      <c r="O522" s="8"/>
      <c r="P522" s="246" t="s">
        <v>40</v>
      </c>
      <c r="Q522" s="246"/>
      <c r="R522" s="289">
        <v>3</v>
      </c>
      <c r="S522" s="289"/>
      <c r="T522" s="289">
        <v>4</v>
      </c>
      <c r="U522" s="289"/>
      <c r="V522" s="9"/>
      <c r="W522" s="8"/>
      <c r="X522" s="288" t="s">
        <v>123</v>
      </c>
      <c r="Y522" s="288"/>
      <c r="Z522" s="301">
        <v>0.84799999999999998</v>
      </c>
      <c r="AA522" s="301"/>
      <c r="AB522" s="9"/>
      <c r="AC522" s="69"/>
      <c r="AD522" s="201"/>
      <c r="AE522" s="71"/>
      <c r="AF522" s="71"/>
      <c r="AG522" s="71"/>
      <c r="AH522" s="71"/>
      <c r="AI522" s="76"/>
      <c r="AJ522" s="71"/>
      <c r="AK522" s="71"/>
      <c r="AL522" s="71"/>
      <c r="AM522" s="71"/>
      <c r="AN522" s="71"/>
      <c r="AO522" s="71"/>
      <c r="AP522" s="71"/>
      <c r="AQ522" s="72"/>
      <c r="AR522" s="257"/>
      <c r="AS522" s="258"/>
    </row>
    <row r="523" spans="1:45">
      <c r="A523" s="275" t="s">
        <v>260</v>
      </c>
      <c r="B523" s="276"/>
      <c r="C523" s="4" t="s">
        <v>716</v>
      </c>
      <c r="N523" s="9"/>
      <c r="O523" s="8"/>
      <c r="P523" s="242" t="s">
        <v>41</v>
      </c>
      <c r="Q523" s="242"/>
      <c r="R523" s="288">
        <v>3</v>
      </c>
      <c r="S523" s="288"/>
      <c r="T523" s="288">
        <v>4</v>
      </c>
      <c r="U523" s="288"/>
      <c r="V523" s="9"/>
      <c r="W523" s="8"/>
      <c r="X523" s="289" t="s">
        <v>230</v>
      </c>
      <c r="Y523" s="289"/>
      <c r="Z523" s="290">
        <v>0.93899999999999995</v>
      </c>
      <c r="AA523" s="290"/>
      <c r="AB523" s="9"/>
      <c r="AC523" s="69"/>
      <c r="AD523" s="201"/>
      <c r="AE523" s="71"/>
      <c r="AF523" s="71"/>
      <c r="AG523" s="71"/>
      <c r="AH523" s="71"/>
      <c r="AI523" s="76"/>
      <c r="AJ523" s="71"/>
      <c r="AK523" s="71"/>
      <c r="AL523" s="71"/>
      <c r="AM523" s="71"/>
      <c r="AN523" s="71"/>
      <c r="AO523" s="71"/>
      <c r="AP523" s="71"/>
      <c r="AQ523" s="72"/>
      <c r="AR523" s="257"/>
      <c r="AS523" s="258"/>
    </row>
    <row r="524" spans="1:45">
      <c r="A524" s="275"/>
      <c r="B524" s="276"/>
      <c r="C524" s="4" t="s">
        <v>71</v>
      </c>
      <c r="N524" s="9"/>
      <c r="O524" s="8"/>
      <c r="P524" s="246" t="s">
        <v>44</v>
      </c>
      <c r="Q524" s="246"/>
      <c r="R524" s="289">
        <v>3</v>
      </c>
      <c r="S524" s="289"/>
      <c r="T524" s="289">
        <v>4</v>
      </c>
      <c r="U524" s="289"/>
      <c r="V524" s="9"/>
      <c r="W524" s="8"/>
      <c r="X524" s="288" t="s">
        <v>231</v>
      </c>
      <c r="Y524" s="288"/>
      <c r="Z524" s="301">
        <v>0.98199999999999998</v>
      </c>
      <c r="AA524" s="301"/>
      <c r="AB524" s="9"/>
      <c r="AC524" s="69"/>
      <c r="AD524" s="20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2"/>
      <c r="AR524" s="257"/>
      <c r="AS524" s="258"/>
    </row>
    <row r="525" spans="1:45">
      <c r="A525" s="275" t="s">
        <v>261</v>
      </c>
      <c r="B525" s="276"/>
      <c r="C525" s="4" t="s">
        <v>70</v>
      </c>
      <c r="N525" s="9"/>
      <c r="O525" s="8"/>
      <c r="P525" s="242" t="s">
        <v>45</v>
      </c>
      <c r="Q525" s="242"/>
      <c r="R525" s="288">
        <v>3</v>
      </c>
      <c r="S525" s="288"/>
      <c r="T525" s="288">
        <v>4</v>
      </c>
      <c r="U525" s="288"/>
      <c r="V525" s="9"/>
      <c r="W525" s="8"/>
      <c r="X525" s="289" t="s">
        <v>232</v>
      </c>
      <c r="Y525" s="289"/>
      <c r="Z525" s="290">
        <v>0.996</v>
      </c>
      <c r="AA525" s="290"/>
      <c r="AB525" s="9"/>
      <c r="AC525" s="69"/>
      <c r="AD525" s="201"/>
      <c r="AE525" s="71"/>
      <c r="AF525" s="71"/>
      <c r="AG525" s="71"/>
      <c r="AH525" s="71"/>
      <c r="AI525" s="76"/>
      <c r="AJ525" s="71"/>
      <c r="AK525" s="71"/>
      <c r="AL525" s="71"/>
      <c r="AM525" s="71"/>
      <c r="AN525" s="71"/>
      <c r="AO525" s="71"/>
      <c r="AP525" s="71"/>
      <c r="AQ525" s="72"/>
      <c r="AR525" s="257"/>
      <c r="AS525" s="258"/>
    </row>
    <row r="526" spans="1:45" ht="12.75" thickBot="1">
      <c r="A526" s="275" t="s">
        <v>259</v>
      </c>
      <c r="B526" s="27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9"/>
      <c r="O526" s="10"/>
      <c r="P526" s="11"/>
      <c r="Q526" s="11"/>
      <c r="R526" s="11"/>
      <c r="S526" s="11"/>
      <c r="T526" s="11"/>
      <c r="U526" s="11"/>
      <c r="V526" s="12"/>
      <c r="W526" s="10"/>
      <c r="X526" s="322" t="s">
        <v>233</v>
      </c>
      <c r="Y526" s="322"/>
      <c r="Z526" s="306">
        <v>0.999</v>
      </c>
      <c r="AA526" s="306"/>
      <c r="AB526" s="12"/>
      <c r="AC526" s="69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2"/>
      <c r="AR526" s="257"/>
      <c r="AS526" s="258"/>
    </row>
    <row r="527" spans="1:45">
      <c r="A527" s="275" t="s">
        <v>259</v>
      </c>
      <c r="B527" s="27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9"/>
      <c r="O527" s="285" t="s">
        <v>255</v>
      </c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  <c r="AA527" s="286"/>
      <c r="AB527" s="287"/>
      <c r="AC527" s="69"/>
      <c r="AD527" s="20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2"/>
      <c r="AR527" s="257"/>
      <c r="AS527" s="258"/>
    </row>
    <row r="528" spans="1:45" ht="12.75" thickBot="1">
      <c r="A528" s="281" t="s">
        <v>259</v>
      </c>
      <c r="B528" s="282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0"/>
      <c r="P528" s="291" t="s">
        <v>256</v>
      </c>
      <c r="Q528" s="291"/>
      <c r="R528" s="291"/>
      <c r="S528" s="11"/>
      <c r="T528" s="11"/>
      <c r="U528" s="11"/>
      <c r="V528" s="291" t="s">
        <v>257</v>
      </c>
      <c r="W528" s="291"/>
      <c r="X528" s="291"/>
      <c r="Y528" s="11"/>
      <c r="Z528" s="11"/>
      <c r="AA528" s="11"/>
      <c r="AB528" s="12"/>
      <c r="AC528" s="73"/>
      <c r="AD528" s="205"/>
      <c r="AE528" s="74"/>
      <c r="AF528" s="74"/>
      <c r="AG528" s="74"/>
      <c r="AH528" s="74"/>
      <c r="AI528" s="206"/>
      <c r="AJ528" s="74"/>
      <c r="AK528" s="74"/>
      <c r="AL528" s="74"/>
      <c r="AM528" s="74"/>
      <c r="AN528" s="74"/>
      <c r="AO528" s="74"/>
      <c r="AP528" s="74"/>
      <c r="AQ528" s="75"/>
      <c r="AR528" s="257"/>
      <c r="AS528" s="258"/>
    </row>
    <row r="529" spans="1:43" ht="13.5" thickBot="1">
      <c r="A529" s="277" t="s">
        <v>29</v>
      </c>
      <c r="B529" s="278"/>
      <c r="C529" s="278"/>
      <c r="D529" s="284" t="s">
        <v>1037</v>
      </c>
      <c r="E529" s="284"/>
      <c r="F529" s="284"/>
      <c r="G529" s="284"/>
      <c r="H529" s="284"/>
      <c r="I529" s="284"/>
      <c r="J529" s="284"/>
      <c r="K529" s="284"/>
      <c r="L529" s="284"/>
      <c r="M529" s="284"/>
      <c r="N529" s="284"/>
      <c r="O529" s="278" t="s">
        <v>30</v>
      </c>
      <c r="P529" s="278"/>
      <c r="Q529" s="278"/>
      <c r="R529" s="284" t="s">
        <v>908</v>
      </c>
      <c r="S529" s="284"/>
      <c r="T529" s="284"/>
      <c r="U529" s="284"/>
      <c r="V529" s="284"/>
      <c r="W529" s="284"/>
      <c r="X529" s="284"/>
      <c r="Y529" s="284"/>
      <c r="Z529" s="284"/>
      <c r="AA529" s="284"/>
      <c r="AB529" s="284"/>
      <c r="AC529" s="284"/>
      <c r="AD529" s="328" t="s">
        <v>32</v>
      </c>
      <c r="AE529" s="328"/>
      <c r="AF529" s="328"/>
      <c r="AG529" s="328"/>
      <c r="AH529" s="284" t="s">
        <v>68</v>
      </c>
      <c r="AI529" s="284"/>
      <c r="AJ529" s="284"/>
      <c r="AK529" s="284" t="s">
        <v>1038</v>
      </c>
      <c r="AL529" s="284"/>
      <c r="AM529" s="284"/>
      <c r="AN529" s="284"/>
      <c r="AO529" s="284"/>
      <c r="AP529" s="284"/>
      <c r="AQ529" s="304"/>
    </row>
    <row r="530" spans="1:43">
      <c r="A530" s="262" t="s">
        <v>223</v>
      </c>
      <c r="B530" s="263"/>
      <c r="C530" s="263"/>
      <c r="D530" s="263"/>
      <c r="E530" s="263"/>
      <c r="F530" s="263"/>
      <c r="G530" s="263"/>
      <c r="H530" s="263"/>
      <c r="I530" s="263"/>
      <c r="J530" s="264"/>
      <c r="K530" s="262" t="s">
        <v>930</v>
      </c>
      <c r="L530" s="263"/>
      <c r="M530" s="263"/>
      <c r="N530" s="263"/>
      <c r="O530" s="263"/>
      <c r="P530" s="263"/>
      <c r="Q530" s="263"/>
      <c r="R530" s="263"/>
      <c r="S530" s="263"/>
      <c r="T530" s="263"/>
      <c r="U530" s="263"/>
      <c r="V530" s="263"/>
      <c r="W530" s="263"/>
      <c r="X530" s="263"/>
      <c r="Y530" s="263"/>
      <c r="Z530" s="263"/>
      <c r="AA530" s="263"/>
      <c r="AB530" s="263"/>
      <c r="AC530" s="263"/>
      <c r="AD530" s="264"/>
      <c r="AE530" s="329" t="s">
        <v>224</v>
      </c>
      <c r="AF530" s="330"/>
      <c r="AG530" s="330"/>
      <c r="AH530" s="330"/>
      <c r="AI530" s="330"/>
      <c r="AJ530" s="330"/>
      <c r="AK530" s="330"/>
      <c r="AL530" s="330"/>
      <c r="AM530" s="330"/>
      <c r="AN530" s="330"/>
      <c r="AO530" s="330"/>
      <c r="AP530" s="330"/>
      <c r="AQ530" s="331"/>
    </row>
    <row r="531" spans="1:43">
      <c r="A531" s="8"/>
      <c r="B531" s="232" t="s">
        <v>36</v>
      </c>
      <c r="C531" s="232"/>
      <c r="D531" s="232"/>
      <c r="E531" s="232"/>
      <c r="F531" s="260" t="s">
        <v>236</v>
      </c>
      <c r="G531" s="260"/>
      <c r="H531" s="260"/>
      <c r="I531" s="233" t="s">
        <v>28</v>
      </c>
      <c r="J531" s="9"/>
      <c r="K531" s="8"/>
      <c r="L531" s="261" t="s">
        <v>198</v>
      </c>
      <c r="M531" s="261"/>
      <c r="N531" s="261"/>
      <c r="O531" s="261"/>
      <c r="P531" s="260" t="s">
        <v>240</v>
      </c>
      <c r="Q531" s="260"/>
      <c r="R531" s="260"/>
      <c r="S531" s="332" t="s">
        <v>220</v>
      </c>
      <c r="T531" s="332"/>
      <c r="U531" s="261" t="s">
        <v>207</v>
      </c>
      <c r="V531" s="261"/>
      <c r="W531" s="261"/>
      <c r="X531" s="261"/>
      <c r="Y531" s="260" t="s">
        <v>239</v>
      </c>
      <c r="Z531" s="260"/>
      <c r="AA531" s="260"/>
      <c r="AB531" s="332" t="s">
        <v>26</v>
      </c>
      <c r="AC531" s="332"/>
      <c r="AD531" s="72"/>
      <c r="AE531" s="69"/>
      <c r="AF531" s="71"/>
      <c r="AG531" s="333" t="s">
        <v>197</v>
      </c>
      <c r="AH531" s="333"/>
      <c r="AI531" s="333"/>
      <c r="AJ531" s="333"/>
      <c r="AK531" s="333"/>
      <c r="AL531" s="313" t="s">
        <v>731</v>
      </c>
      <c r="AM531" s="313"/>
      <c r="AN531" s="313"/>
      <c r="AO531" s="241" t="s">
        <v>122</v>
      </c>
      <c r="AP531" s="71"/>
      <c r="AQ531" s="72"/>
    </row>
    <row r="532" spans="1:43">
      <c r="A532" s="8"/>
      <c r="B532" s="231" t="s">
        <v>34</v>
      </c>
      <c r="C532" s="231"/>
      <c r="D532" s="231"/>
      <c r="E532" s="231"/>
      <c r="F532" s="302" t="s">
        <v>235</v>
      </c>
      <c r="G532" s="302"/>
      <c r="H532" s="302"/>
      <c r="I532" s="234" t="s">
        <v>25</v>
      </c>
      <c r="J532" s="9"/>
      <c r="K532" s="8"/>
      <c r="L532" s="283" t="s">
        <v>199</v>
      </c>
      <c r="M532" s="283"/>
      <c r="N532" s="283"/>
      <c r="O532" s="283"/>
      <c r="P532" s="302" t="s">
        <v>242</v>
      </c>
      <c r="Q532" s="302"/>
      <c r="R532" s="302"/>
      <c r="S532" s="334" t="s">
        <v>28</v>
      </c>
      <c r="T532" s="334"/>
      <c r="U532" s="283" t="s">
        <v>208</v>
      </c>
      <c r="V532" s="283"/>
      <c r="W532" s="283"/>
      <c r="X532" s="283"/>
      <c r="Y532" s="302" t="s">
        <v>242</v>
      </c>
      <c r="Z532" s="302"/>
      <c r="AA532" s="302"/>
      <c r="AB532" s="334" t="s">
        <v>28</v>
      </c>
      <c r="AC532" s="334"/>
      <c r="AD532" s="72"/>
      <c r="AE532" s="335" t="s">
        <v>1008</v>
      </c>
      <c r="AF532" s="336"/>
      <c r="AG532" s="336"/>
      <c r="AH532" s="336"/>
      <c r="AI532" s="336"/>
      <c r="AJ532" s="336"/>
      <c r="AK532" s="336"/>
      <c r="AL532" s="336"/>
      <c r="AM532" s="336"/>
      <c r="AN532" s="336"/>
      <c r="AO532" s="336"/>
      <c r="AP532" s="336"/>
      <c r="AQ532" s="337"/>
    </row>
    <row r="533" spans="1:43">
      <c r="A533" s="8"/>
      <c r="B533" s="232" t="s">
        <v>843</v>
      </c>
      <c r="C533" s="232"/>
      <c r="D533" s="232"/>
      <c r="E533" s="232"/>
      <c r="F533" s="260" t="s">
        <v>235</v>
      </c>
      <c r="G533" s="260"/>
      <c r="H533" s="260"/>
      <c r="I533" s="233" t="s">
        <v>25</v>
      </c>
      <c r="J533" s="9"/>
      <c r="K533" s="8"/>
      <c r="L533" s="261" t="s">
        <v>200</v>
      </c>
      <c r="M533" s="261"/>
      <c r="N533" s="261"/>
      <c r="O533" s="261"/>
      <c r="P533" s="260" t="s">
        <v>239</v>
      </c>
      <c r="Q533" s="260"/>
      <c r="R533" s="260"/>
      <c r="S533" s="332" t="s">
        <v>26</v>
      </c>
      <c r="T533" s="332"/>
      <c r="U533" s="261" t="s">
        <v>209</v>
      </c>
      <c r="V533" s="261"/>
      <c r="W533" s="261"/>
      <c r="X533" s="261"/>
      <c r="Y533" s="260" t="s">
        <v>242</v>
      </c>
      <c r="Z533" s="260"/>
      <c r="AA533" s="260"/>
      <c r="AB533" s="332" t="s">
        <v>28</v>
      </c>
      <c r="AC533" s="332"/>
      <c r="AD533" s="72"/>
      <c r="AE533" s="187" t="s">
        <v>680</v>
      </c>
      <c r="AF533" s="327" t="s">
        <v>1009</v>
      </c>
      <c r="AG533" s="327"/>
      <c r="AH533" s="327"/>
      <c r="AI533" s="327" t="s">
        <v>989</v>
      </c>
      <c r="AJ533" s="327"/>
      <c r="AK533" s="327"/>
      <c r="AL533" s="327"/>
      <c r="AM533" s="327"/>
      <c r="AN533" s="327" t="s">
        <v>1009</v>
      </c>
      <c r="AO533" s="327"/>
      <c r="AP533" s="327"/>
      <c r="AQ533" s="188" t="s">
        <v>680</v>
      </c>
    </row>
    <row r="534" spans="1:43">
      <c r="A534" s="8"/>
      <c r="B534" s="231" t="s">
        <v>37</v>
      </c>
      <c r="C534" s="235"/>
      <c r="D534" s="235"/>
      <c r="E534" s="235"/>
      <c r="F534" s="302" t="s">
        <v>236</v>
      </c>
      <c r="G534" s="302"/>
      <c r="H534" s="302"/>
      <c r="I534" s="234" t="s">
        <v>28</v>
      </c>
      <c r="J534" s="9"/>
      <c r="K534" s="8"/>
      <c r="L534" s="283" t="s">
        <v>201</v>
      </c>
      <c r="M534" s="283"/>
      <c r="N534" s="283"/>
      <c r="O534" s="283"/>
      <c r="P534" s="302" t="s">
        <v>242</v>
      </c>
      <c r="Q534" s="302"/>
      <c r="R534" s="302"/>
      <c r="S534" s="334" t="s">
        <v>28</v>
      </c>
      <c r="T534" s="334"/>
      <c r="U534" s="283" t="s">
        <v>210</v>
      </c>
      <c r="V534" s="283"/>
      <c r="W534" s="283"/>
      <c r="X534" s="283"/>
      <c r="Y534" s="302" t="s">
        <v>239</v>
      </c>
      <c r="Z534" s="302"/>
      <c r="AA534" s="302"/>
      <c r="AB534" s="334" t="s">
        <v>26</v>
      </c>
      <c r="AC534" s="334"/>
      <c r="AD534" s="72"/>
      <c r="AE534" s="338" t="s">
        <v>681</v>
      </c>
      <c r="AF534" s="339" t="s">
        <v>679</v>
      </c>
      <c r="AG534" s="339"/>
      <c r="AH534" s="339"/>
      <c r="AI534" s="71"/>
      <c r="AJ534" s="339" t="s">
        <v>311</v>
      </c>
      <c r="AK534" s="339"/>
      <c r="AL534" s="339"/>
      <c r="AM534" s="71"/>
      <c r="AN534" s="339" t="s">
        <v>217</v>
      </c>
      <c r="AO534" s="339"/>
      <c r="AP534" s="339"/>
      <c r="AQ534" s="340" t="s">
        <v>682</v>
      </c>
    </row>
    <row r="535" spans="1:43">
      <c r="A535" s="8"/>
      <c r="B535" s="232" t="s">
        <v>195</v>
      </c>
      <c r="F535" s="260" t="s">
        <v>236</v>
      </c>
      <c r="G535" s="260"/>
      <c r="H535" s="260"/>
      <c r="I535" s="233" t="s">
        <v>28</v>
      </c>
      <c r="J535" s="9"/>
      <c r="K535" s="8"/>
      <c r="L535" s="261" t="s">
        <v>202</v>
      </c>
      <c r="M535" s="261"/>
      <c r="N535" s="261"/>
      <c r="O535" s="261"/>
      <c r="P535" s="260" t="s">
        <v>240</v>
      </c>
      <c r="Q535" s="260"/>
      <c r="R535" s="260"/>
      <c r="S535" s="332" t="s">
        <v>220</v>
      </c>
      <c r="T535" s="332"/>
      <c r="U535" s="261" t="s">
        <v>211</v>
      </c>
      <c r="V535" s="261"/>
      <c r="W535" s="261"/>
      <c r="X535" s="261"/>
      <c r="Y535" s="260" t="s">
        <v>241</v>
      </c>
      <c r="Z535" s="260"/>
      <c r="AA535" s="260"/>
      <c r="AB535" s="332" t="s">
        <v>25</v>
      </c>
      <c r="AC535" s="332"/>
      <c r="AD535" s="72"/>
      <c r="AE535" s="338"/>
      <c r="AF535" s="341" t="s">
        <v>683</v>
      </c>
      <c r="AG535" s="341"/>
      <c r="AH535" s="341"/>
      <c r="AI535" s="341"/>
      <c r="AJ535" s="341"/>
      <c r="AK535" s="341"/>
      <c r="AL535" s="341"/>
      <c r="AM535" s="341"/>
      <c r="AN535" s="341"/>
      <c r="AO535" s="341"/>
      <c r="AP535" s="341"/>
      <c r="AQ535" s="340"/>
    </row>
    <row r="536" spans="1:43">
      <c r="A536" s="8"/>
      <c r="B536" s="231" t="s">
        <v>38</v>
      </c>
      <c r="C536" s="235"/>
      <c r="D536" s="235"/>
      <c r="E536" s="235"/>
      <c r="F536" s="302" t="s">
        <v>235</v>
      </c>
      <c r="G536" s="302"/>
      <c r="H536" s="302"/>
      <c r="I536" s="234" t="s">
        <v>25</v>
      </c>
      <c r="J536" s="9"/>
      <c r="K536" s="8"/>
      <c r="L536" s="283" t="s">
        <v>203</v>
      </c>
      <c r="M536" s="283"/>
      <c r="N536" s="283"/>
      <c r="O536" s="283"/>
      <c r="P536" s="302" t="s">
        <v>242</v>
      </c>
      <c r="Q536" s="302"/>
      <c r="R536" s="302"/>
      <c r="S536" s="334" t="s">
        <v>28</v>
      </c>
      <c r="T536" s="334"/>
      <c r="U536" s="283" t="s">
        <v>929</v>
      </c>
      <c r="V536" s="283"/>
      <c r="W536" s="283"/>
      <c r="X536" s="283"/>
      <c r="Y536" s="302" t="s">
        <v>241</v>
      </c>
      <c r="Z536" s="302"/>
      <c r="AA536" s="302"/>
      <c r="AB536" s="334" t="s">
        <v>25</v>
      </c>
      <c r="AC536" s="334"/>
      <c r="AD536" s="72"/>
      <c r="AE536" s="338"/>
      <c r="AF536" s="189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1"/>
      <c r="AQ536" s="340"/>
    </row>
    <row r="537" spans="1:43">
      <c r="A537" s="8"/>
      <c r="J537" s="9"/>
      <c r="K537" s="8"/>
      <c r="L537" s="261" t="s">
        <v>218</v>
      </c>
      <c r="M537" s="261"/>
      <c r="N537" s="261"/>
      <c r="O537" s="261"/>
      <c r="P537" s="260" t="s">
        <v>240</v>
      </c>
      <c r="Q537" s="260"/>
      <c r="R537" s="260"/>
      <c r="S537" s="332" t="s">
        <v>220</v>
      </c>
      <c r="T537" s="332"/>
      <c r="U537" s="261" t="s">
        <v>212</v>
      </c>
      <c r="V537" s="261"/>
      <c r="W537" s="261"/>
      <c r="X537" s="261"/>
      <c r="Y537" s="260" t="s">
        <v>241</v>
      </c>
      <c r="Z537" s="260"/>
      <c r="AA537" s="260"/>
      <c r="AB537" s="332" t="s">
        <v>25</v>
      </c>
      <c r="AC537" s="332"/>
      <c r="AD537" s="72"/>
      <c r="AE537" s="338"/>
      <c r="AF537" s="192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4"/>
      <c r="AQ537" s="340"/>
    </row>
    <row r="538" spans="1:43">
      <c r="A538" s="8"/>
      <c r="B538" s="293" t="s">
        <v>39</v>
      </c>
      <c r="C538" s="293"/>
      <c r="D538" s="293"/>
      <c r="E538" s="293"/>
      <c r="F538" s="294">
        <v>4</v>
      </c>
      <c r="G538" s="295"/>
      <c r="H538" s="295"/>
      <c r="I538" s="296"/>
      <c r="J538" s="9"/>
      <c r="K538" s="8"/>
      <c r="L538" s="283" t="s">
        <v>204</v>
      </c>
      <c r="M538" s="283"/>
      <c r="N538" s="283"/>
      <c r="O538" s="283"/>
      <c r="P538" s="302" t="s">
        <v>240</v>
      </c>
      <c r="Q538" s="302"/>
      <c r="R538" s="302"/>
      <c r="S538" s="334" t="s">
        <v>220</v>
      </c>
      <c r="T538" s="334"/>
      <c r="U538" s="283" t="s">
        <v>213</v>
      </c>
      <c r="V538" s="283"/>
      <c r="W538" s="283"/>
      <c r="X538" s="283"/>
      <c r="Y538" s="302" t="s">
        <v>238</v>
      </c>
      <c r="Z538" s="302"/>
      <c r="AA538" s="302"/>
      <c r="AB538" s="334" t="s">
        <v>221</v>
      </c>
      <c r="AC538" s="334"/>
      <c r="AD538" s="72"/>
      <c r="AE538" s="338"/>
      <c r="AF538" s="342" t="s">
        <v>684</v>
      </c>
      <c r="AG538" s="342"/>
      <c r="AH538" s="342"/>
      <c r="AI538" s="342"/>
      <c r="AJ538" s="342"/>
      <c r="AK538" s="342"/>
      <c r="AL538" s="342"/>
      <c r="AM538" s="342"/>
      <c r="AN538" s="342"/>
      <c r="AO538" s="342"/>
      <c r="AP538" s="342"/>
      <c r="AQ538" s="340"/>
    </row>
    <row r="539" spans="1:43">
      <c r="A539" s="8"/>
      <c r="B539" s="292" t="s">
        <v>244</v>
      </c>
      <c r="C539" s="292"/>
      <c r="D539" s="292"/>
      <c r="E539" s="292"/>
      <c r="F539" s="292"/>
      <c r="G539" s="292"/>
      <c r="H539" s="292"/>
      <c r="I539" s="292"/>
      <c r="J539" s="9"/>
      <c r="K539" s="8"/>
      <c r="L539" s="261" t="s">
        <v>205</v>
      </c>
      <c r="M539" s="261"/>
      <c r="N539" s="261"/>
      <c r="O539" s="261"/>
      <c r="P539" s="260" t="s">
        <v>238</v>
      </c>
      <c r="Q539" s="260"/>
      <c r="R539" s="260"/>
      <c r="S539" s="332" t="s">
        <v>221</v>
      </c>
      <c r="T539" s="332"/>
      <c r="U539" s="261" t="s">
        <v>214</v>
      </c>
      <c r="V539" s="261"/>
      <c r="W539" s="261"/>
      <c r="X539" s="261"/>
      <c r="Y539" s="260" t="s">
        <v>242</v>
      </c>
      <c r="Z539" s="260"/>
      <c r="AA539" s="260"/>
      <c r="AB539" s="332" t="s">
        <v>28</v>
      </c>
      <c r="AC539" s="332"/>
      <c r="AD539" s="72"/>
      <c r="AE539" s="338"/>
      <c r="AF539" s="189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1"/>
      <c r="AQ539" s="340"/>
    </row>
    <row r="540" spans="1:43" ht="12.75" thickBot="1">
      <c r="A540" s="10"/>
      <c r="B540" s="11"/>
      <c r="C540" s="11"/>
      <c r="D540" s="11"/>
      <c r="E540" s="11"/>
      <c r="F540" s="11"/>
      <c r="G540" s="11"/>
      <c r="H540" s="11"/>
      <c r="I540" s="11"/>
      <c r="J540" s="12"/>
      <c r="K540" s="10"/>
      <c r="L540" s="300" t="s">
        <v>206</v>
      </c>
      <c r="M540" s="300"/>
      <c r="N540" s="300"/>
      <c r="O540" s="300"/>
      <c r="P540" s="323" t="s">
        <v>239</v>
      </c>
      <c r="Q540" s="323"/>
      <c r="R540" s="323"/>
      <c r="S540" s="343" t="s">
        <v>26</v>
      </c>
      <c r="T540" s="343"/>
      <c r="U540" s="300" t="s">
        <v>215</v>
      </c>
      <c r="V540" s="300"/>
      <c r="W540" s="300"/>
      <c r="X540" s="300"/>
      <c r="Y540" s="323" t="s">
        <v>242</v>
      </c>
      <c r="Z540" s="323"/>
      <c r="AA540" s="323"/>
      <c r="AB540" s="343" t="s">
        <v>28</v>
      </c>
      <c r="AC540" s="343"/>
      <c r="AD540" s="75"/>
      <c r="AE540" s="195"/>
      <c r="AF540" s="196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198"/>
      <c r="AQ540" s="199"/>
    </row>
    <row r="541" spans="1:43">
      <c r="A541" s="271" t="s">
        <v>807</v>
      </c>
      <c r="B541" s="272"/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3"/>
      <c r="O541" s="8"/>
      <c r="AC541" s="344" t="s">
        <v>247</v>
      </c>
      <c r="AD541" s="345"/>
      <c r="AE541" s="345"/>
      <c r="AF541" s="345"/>
      <c r="AG541" s="345"/>
      <c r="AH541" s="345"/>
      <c r="AI541" s="345"/>
      <c r="AJ541" s="345"/>
      <c r="AK541" s="345"/>
      <c r="AL541" s="345"/>
      <c r="AM541" s="345"/>
      <c r="AN541" s="345"/>
      <c r="AO541" s="345"/>
      <c r="AP541" s="345"/>
      <c r="AQ541" s="346"/>
    </row>
    <row r="542" spans="1:43">
      <c r="A542" s="265" t="s">
        <v>814</v>
      </c>
      <c r="B542" s="266"/>
      <c r="C542" s="266"/>
      <c r="D542" s="266"/>
      <c r="E542" s="266"/>
      <c r="F542" s="266"/>
      <c r="G542" s="266"/>
      <c r="H542" s="233"/>
      <c r="I542" s="233"/>
      <c r="J542" s="233"/>
      <c r="K542" s="233"/>
      <c r="L542" s="233"/>
      <c r="M542" s="233"/>
      <c r="N542" s="233"/>
      <c r="O542" s="132"/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  <c r="AA542" s="233"/>
      <c r="AB542" s="233"/>
      <c r="AC542" s="84" t="s">
        <v>226</v>
      </c>
      <c r="AD542" s="200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2"/>
    </row>
    <row r="543" spans="1:43">
      <c r="A543" s="267" t="s">
        <v>815</v>
      </c>
      <c r="B543" s="268"/>
      <c r="C543" s="268"/>
      <c r="D543" s="268"/>
      <c r="E543" s="268"/>
      <c r="F543" s="268"/>
      <c r="G543" s="268"/>
      <c r="H543" s="259" t="s">
        <v>909</v>
      </c>
      <c r="I543" s="259"/>
      <c r="J543" s="259"/>
      <c r="K543" s="259"/>
      <c r="L543" s="236"/>
      <c r="M543" s="236"/>
      <c r="N543" s="134"/>
      <c r="O543" s="132"/>
      <c r="P543" s="233"/>
      <c r="Q543" s="233"/>
      <c r="R543" s="233"/>
      <c r="S543" s="233"/>
      <c r="T543" s="233"/>
      <c r="U543" s="233"/>
      <c r="V543" s="233"/>
      <c r="W543" s="233"/>
      <c r="X543" s="233"/>
      <c r="Y543" s="233"/>
      <c r="Z543" s="233"/>
      <c r="AA543" s="233"/>
      <c r="AB543" s="233"/>
      <c r="AC543" s="69"/>
      <c r="AD543" s="71" t="s">
        <v>1039</v>
      </c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2"/>
    </row>
    <row r="544" spans="1:43">
      <c r="A544" s="269" t="s">
        <v>829</v>
      </c>
      <c r="B544" s="270"/>
      <c r="C544" s="270"/>
      <c r="D544" s="270"/>
      <c r="E544" s="270"/>
      <c r="F544" s="270"/>
      <c r="G544" s="270"/>
      <c r="H544" s="259" t="s">
        <v>909</v>
      </c>
      <c r="I544" s="259"/>
      <c r="J544" s="259"/>
      <c r="K544" s="259"/>
      <c r="L544" s="298" t="s">
        <v>909</v>
      </c>
      <c r="M544" s="298"/>
      <c r="N544" s="299"/>
      <c r="O544" s="132"/>
      <c r="P544" s="233"/>
      <c r="Q544" s="233"/>
      <c r="R544" s="233"/>
      <c r="S544" s="233"/>
      <c r="T544" s="233"/>
      <c r="U544" s="233"/>
      <c r="V544" s="233"/>
      <c r="W544" s="233"/>
      <c r="X544" s="233"/>
      <c r="Y544" s="233"/>
      <c r="Z544" s="233"/>
      <c r="AA544" s="233"/>
      <c r="AB544" s="233"/>
      <c r="AC544" s="69"/>
      <c r="AD544" s="71" t="s">
        <v>1040</v>
      </c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2"/>
    </row>
    <row r="545" spans="1:43">
      <c r="A545" s="269" t="s">
        <v>808</v>
      </c>
      <c r="B545" s="270"/>
      <c r="C545" s="270"/>
      <c r="D545" s="270"/>
      <c r="E545" s="270"/>
      <c r="F545" s="270"/>
      <c r="G545" s="270"/>
      <c r="H545" s="279" t="s">
        <v>909</v>
      </c>
      <c r="I545" s="279"/>
      <c r="J545" s="279"/>
      <c r="K545" s="279"/>
      <c r="L545" s="279"/>
      <c r="M545" s="279"/>
      <c r="N545" s="280"/>
      <c r="O545" s="132"/>
      <c r="P545" s="233"/>
      <c r="Q545" s="233"/>
      <c r="R545" s="233"/>
      <c r="S545" s="233"/>
      <c r="T545" s="233"/>
      <c r="U545" s="233"/>
      <c r="V545" s="233"/>
      <c r="W545" s="233"/>
      <c r="X545" s="233"/>
      <c r="Y545" s="233"/>
      <c r="Z545" s="233"/>
      <c r="AA545" s="233"/>
      <c r="AB545" s="233"/>
      <c r="AC545" s="69"/>
      <c r="AD545" s="71" t="s">
        <v>1041</v>
      </c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2"/>
    </row>
    <row r="546" spans="1:43">
      <c r="A546" s="267" t="s">
        <v>810</v>
      </c>
      <c r="B546" s="268"/>
      <c r="C546" s="268"/>
      <c r="D546" s="268"/>
      <c r="E546" s="268"/>
      <c r="F546" s="268"/>
      <c r="G546" s="268"/>
      <c r="H546" s="347" t="s">
        <v>910</v>
      </c>
      <c r="I546" s="347"/>
      <c r="J546" s="347"/>
      <c r="K546" s="347"/>
      <c r="L546" s="347"/>
      <c r="M546" s="347"/>
      <c r="N546" s="348"/>
      <c r="O546" s="132"/>
      <c r="P546" s="233"/>
      <c r="Q546" s="233"/>
      <c r="R546" s="233"/>
      <c r="S546" s="233"/>
      <c r="T546" s="233"/>
      <c r="U546" s="233"/>
      <c r="V546" s="233"/>
      <c r="W546" s="233"/>
      <c r="X546" s="233"/>
      <c r="Y546" s="233"/>
      <c r="Z546" s="233"/>
      <c r="AA546" s="233"/>
      <c r="AB546" s="233"/>
      <c r="AC546" s="69"/>
      <c r="AD546" s="71" t="s">
        <v>1042</v>
      </c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2"/>
    </row>
    <row r="547" spans="1:43">
      <c r="A547" s="274" t="s">
        <v>816</v>
      </c>
      <c r="B547" s="261"/>
      <c r="C547" s="261"/>
      <c r="D547" s="261"/>
      <c r="E547" s="261"/>
      <c r="F547" s="261"/>
      <c r="G547" s="261"/>
      <c r="H547" s="321"/>
      <c r="I547" s="321"/>
      <c r="J547" s="321"/>
      <c r="K547" s="321"/>
      <c r="L547" s="321"/>
      <c r="M547" s="321"/>
      <c r="N547" s="349"/>
      <c r="O547" s="132"/>
      <c r="P547" s="233"/>
      <c r="Q547" s="233"/>
      <c r="R547" s="233"/>
      <c r="S547" s="233"/>
      <c r="T547" s="233"/>
      <c r="U547" s="233"/>
      <c r="V547" s="233"/>
      <c r="W547" s="233"/>
      <c r="X547" s="233"/>
      <c r="Y547" s="233"/>
      <c r="Z547" s="233"/>
      <c r="AA547" s="233"/>
      <c r="AB547" s="233"/>
      <c r="AC547" s="69"/>
      <c r="AD547" s="71" t="s">
        <v>1043</v>
      </c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2"/>
    </row>
    <row r="548" spans="1:43">
      <c r="A548" s="267" t="s">
        <v>811</v>
      </c>
      <c r="B548" s="268"/>
      <c r="C548" s="268"/>
      <c r="D548" s="268"/>
      <c r="E548" s="268"/>
      <c r="F548" s="268"/>
      <c r="G548" s="268"/>
      <c r="H548" s="321" t="s">
        <v>909</v>
      </c>
      <c r="I548" s="321"/>
      <c r="J548" s="321"/>
      <c r="K548" s="321"/>
      <c r="L548" s="321"/>
      <c r="M548" s="321"/>
      <c r="N548" s="349"/>
      <c r="O548" s="132"/>
      <c r="P548" s="233"/>
      <c r="Q548" s="233"/>
      <c r="R548" s="233"/>
      <c r="S548" s="233"/>
      <c r="T548" s="233"/>
      <c r="U548" s="233"/>
      <c r="V548" s="233"/>
      <c r="W548" s="233"/>
      <c r="X548" s="233"/>
      <c r="Y548" s="233"/>
      <c r="Z548" s="233"/>
      <c r="AA548" s="233"/>
      <c r="AB548" s="233"/>
      <c r="AC548" s="69"/>
      <c r="AD548" s="71" t="s">
        <v>912</v>
      </c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2"/>
    </row>
    <row r="549" spans="1:43">
      <c r="A549" s="269" t="s">
        <v>817</v>
      </c>
      <c r="B549" s="270"/>
      <c r="C549" s="270"/>
      <c r="D549" s="270"/>
      <c r="E549" s="270"/>
      <c r="F549" s="270"/>
      <c r="G549" s="270"/>
      <c r="H549" s="268" t="s">
        <v>78</v>
      </c>
      <c r="I549" s="268"/>
      <c r="J549" s="268"/>
      <c r="K549" s="268"/>
      <c r="L549" s="268"/>
      <c r="M549" s="268"/>
      <c r="N549" s="350"/>
      <c r="O549" s="132"/>
      <c r="P549" s="233"/>
      <c r="Q549" s="233"/>
      <c r="R549" s="233"/>
      <c r="S549" s="233"/>
      <c r="T549" s="233"/>
      <c r="U549" s="233"/>
      <c r="V549" s="233"/>
      <c r="W549" s="233"/>
      <c r="X549" s="233"/>
      <c r="Y549" s="233"/>
      <c r="Z549" s="233"/>
      <c r="AA549" s="233"/>
      <c r="AB549" s="233"/>
      <c r="AC549" s="69"/>
      <c r="AD549" s="71" t="s">
        <v>1044</v>
      </c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2"/>
    </row>
    <row r="550" spans="1:43">
      <c r="A550" s="265" t="s">
        <v>818</v>
      </c>
      <c r="B550" s="266"/>
      <c r="C550" s="266"/>
      <c r="D550" s="266"/>
      <c r="E550" s="266"/>
      <c r="F550" s="266"/>
      <c r="G550" s="266"/>
      <c r="H550" s="321"/>
      <c r="I550" s="321"/>
      <c r="J550" s="321"/>
      <c r="K550" s="321"/>
      <c r="L550" s="321"/>
      <c r="M550" s="321"/>
      <c r="N550" s="349"/>
      <c r="O550" s="132"/>
      <c r="P550" s="233"/>
      <c r="Q550" s="233"/>
      <c r="R550" s="233"/>
      <c r="S550" s="233"/>
      <c r="T550" s="233"/>
      <c r="U550" s="233"/>
      <c r="V550" s="233"/>
      <c r="W550" s="233"/>
      <c r="X550" s="233"/>
      <c r="Y550" s="233"/>
      <c r="Z550" s="233"/>
      <c r="AA550" s="233"/>
      <c r="AB550" s="233"/>
      <c r="AC550" s="69"/>
      <c r="AD550" s="71" t="s">
        <v>1045</v>
      </c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2"/>
    </row>
    <row r="551" spans="1:43">
      <c r="A551" s="267" t="s">
        <v>809</v>
      </c>
      <c r="B551" s="268"/>
      <c r="C551" s="268"/>
      <c r="D551" s="268"/>
      <c r="E551" s="268"/>
      <c r="F551" s="268"/>
      <c r="G551" s="268"/>
      <c r="H551" s="321" t="s">
        <v>78</v>
      </c>
      <c r="I551" s="321"/>
      <c r="J551" s="321"/>
      <c r="K551" s="321"/>
      <c r="L551" s="321"/>
      <c r="M551" s="321"/>
      <c r="N551" s="349"/>
      <c r="O551" s="132"/>
      <c r="P551" s="233"/>
      <c r="Q551" s="233"/>
      <c r="R551" s="233"/>
      <c r="S551" s="233"/>
      <c r="T551" s="233"/>
      <c r="U551" s="233"/>
      <c r="V551" s="233"/>
      <c r="W551" s="233"/>
      <c r="X551" s="233"/>
      <c r="Y551" s="233"/>
      <c r="Z551" s="233"/>
      <c r="AA551" s="233"/>
      <c r="AB551" s="233"/>
      <c r="AC551" s="69"/>
      <c r="AD551" s="71" t="s">
        <v>1046</v>
      </c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2"/>
    </row>
    <row r="552" spans="1:43">
      <c r="A552" s="269" t="s">
        <v>819</v>
      </c>
      <c r="B552" s="270"/>
      <c r="C552" s="270"/>
      <c r="D552" s="270"/>
      <c r="E552" s="270"/>
      <c r="F552" s="270"/>
      <c r="G552" s="270"/>
      <c r="H552" s="321" t="s">
        <v>78</v>
      </c>
      <c r="I552" s="321"/>
      <c r="J552" s="321"/>
      <c r="K552" s="321"/>
      <c r="L552" s="321"/>
      <c r="M552" s="321"/>
      <c r="N552" s="349"/>
      <c r="O552" s="132"/>
      <c r="P552" s="233"/>
      <c r="Q552" s="233"/>
      <c r="R552" s="233"/>
      <c r="S552" s="233"/>
      <c r="T552" s="233"/>
      <c r="U552" s="233"/>
      <c r="V552" s="233"/>
      <c r="W552" s="233"/>
      <c r="X552" s="233"/>
      <c r="Y552" s="233"/>
      <c r="Z552" s="233"/>
      <c r="AA552" s="233"/>
      <c r="AB552" s="233"/>
      <c r="AC552" s="69"/>
      <c r="AD552" s="71" t="s">
        <v>1047</v>
      </c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2"/>
    </row>
    <row r="553" spans="1:43">
      <c r="A553" s="269" t="s">
        <v>812</v>
      </c>
      <c r="B553" s="270"/>
      <c r="C553" s="270"/>
      <c r="D553" s="270"/>
      <c r="E553" s="270"/>
      <c r="F553" s="270"/>
      <c r="G553" s="270"/>
      <c r="H553" s="230" t="s">
        <v>724</v>
      </c>
      <c r="I553" s="233" t="s">
        <v>821</v>
      </c>
      <c r="J553" s="233"/>
      <c r="K553" s="230" t="s">
        <v>822</v>
      </c>
      <c r="L553" s="233" t="s">
        <v>823</v>
      </c>
      <c r="M553" s="233"/>
      <c r="N553" s="233"/>
      <c r="O553" s="132"/>
      <c r="P553" s="233"/>
      <c r="Q553" s="233"/>
      <c r="R553" s="233"/>
      <c r="S553" s="233"/>
      <c r="T553" s="233"/>
      <c r="U553" s="233"/>
      <c r="V553" s="233"/>
      <c r="W553" s="233"/>
      <c r="X553" s="233"/>
      <c r="Y553" s="233"/>
      <c r="Z553" s="233"/>
      <c r="AA553" s="233"/>
      <c r="AB553" s="233"/>
      <c r="AC553" s="69"/>
      <c r="AD553" s="71" t="s">
        <v>1048</v>
      </c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2"/>
    </row>
    <row r="554" spans="1:43">
      <c r="A554" s="269" t="s">
        <v>813</v>
      </c>
      <c r="B554" s="270"/>
      <c r="C554" s="270"/>
      <c r="D554" s="270"/>
      <c r="E554" s="270"/>
      <c r="F554" s="270"/>
      <c r="G554" s="270"/>
      <c r="H554" s="230" t="s">
        <v>724</v>
      </c>
      <c r="I554" s="233" t="s">
        <v>821</v>
      </c>
      <c r="J554" s="233"/>
      <c r="K554" s="230" t="s">
        <v>822</v>
      </c>
      <c r="L554" s="233" t="s">
        <v>823</v>
      </c>
      <c r="M554" s="233"/>
      <c r="N554" s="233"/>
      <c r="O554" s="132"/>
      <c r="P554" s="233"/>
      <c r="Q554" s="233"/>
      <c r="R554" s="233"/>
      <c r="S554" s="233"/>
      <c r="T554" s="233"/>
      <c r="U554" s="233"/>
      <c r="V554" s="233"/>
      <c r="W554" s="233"/>
      <c r="X554" s="233"/>
      <c r="Y554" s="233"/>
      <c r="Z554" s="233"/>
      <c r="AA554" s="233"/>
      <c r="AB554" s="233"/>
      <c r="AC554" s="69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2"/>
    </row>
    <row r="555" spans="1:43">
      <c r="A555" s="267" t="s">
        <v>820</v>
      </c>
      <c r="B555" s="268"/>
      <c r="C555" s="268"/>
      <c r="D555" s="268"/>
      <c r="E555" s="268"/>
      <c r="F555" s="268"/>
      <c r="G555" s="268"/>
      <c r="H555" s="230" t="s">
        <v>724</v>
      </c>
      <c r="I555" s="233" t="s">
        <v>821</v>
      </c>
      <c r="J555" s="233"/>
      <c r="K555" s="230" t="s">
        <v>822</v>
      </c>
      <c r="L555" s="233" t="s">
        <v>823</v>
      </c>
      <c r="M555" s="233"/>
      <c r="N555" s="233"/>
      <c r="O555" s="132"/>
      <c r="P555" s="233"/>
      <c r="Q555" s="233"/>
      <c r="R555" s="233"/>
      <c r="S555" s="233"/>
      <c r="T555" s="233"/>
      <c r="U555" s="233"/>
      <c r="V555" s="233"/>
      <c r="W555" s="233"/>
      <c r="X555" s="233"/>
      <c r="Y555" s="233"/>
      <c r="Z555" s="233"/>
      <c r="AA555" s="233"/>
      <c r="AB555" s="233"/>
      <c r="AC555" s="84" t="s">
        <v>227</v>
      </c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2"/>
    </row>
    <row r="556" spans="1:43">
      <c r="A556" s="271" t="s">
        <v>824</v>
      </c>
      <c r="B556" s="272"/>
      <c r="C556" s="272"/>
      <c r="D556" s="272"/>
      <c r="E556" s="272"/>
      <c r="F556" s="272"/>
      <c r="G556" s="272"/>
      <c r="H556" s="272"/>
      <c r="I556" s="272"/>
      <c r="J556" s="272"/>
      <c r="K556" s="272"/>
      <c r="L556" s="272"/>
      <c r="M556" s="272"/>
      <c r="N556" s="273"/>
      <c r="O556" s="8"/>
      <c r="AC556" s="69"/>
      <c r="AD556" s="311" t="s">
        <v>31</v>
      </c>
      <c r="AE556" s="311"/>
      <c r="AF556" s="311"/>
      <c r="AG556" s="311"/>
      <c r="AH556" s="313" t="s">
        <v>63</v>
      </c>
      <c r="AI556" s="313"/>
      <c r="AJ556" s="313"/>
      <c r="AK556" s="313"/>
      <c r="AL556" s="311" t="s">
        <v>216</v>
      </c>
      <c r="AM556" s="311"/>
      <c r="AN556" s="311"/>
      <c r="AO556" s="313" t="s">
        <v>56</v>
      </c>
      <c r="AP556" s="313"/>
      <c r="AQ556" s="314"/>
    </row>
    <row r="557" spans="1:43">
      <c r="A557" s="69" t="s">
        <v>996</v>
      </c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2"/>
      <c r="O557" s="8"/>
      <c r="AC557" s="69"/>
      <c r="AD557" s="310" t="s">
        <v>219</v>
      </c>
      <c r="AE557" s="310"/>
      <c r="AF557" s="310"/>
      <c r="AG557" s="310"/>
      <c r="AH557" s="307" t="s">
        <v>919</v>
      </c>
      <c r="AI557" s="307"/>
      <c r="AJ557" s="307"/>
      <c r="AK557" s="307"/>
      <c r="AL557" s="310" t="s">
        <v>50</v>
      </c>
      <c r="AM557" s="310"/>
      <c r="AN557" s="310"/>
      <c r="AO557" s="307" t="s">
        <v>909</v>
      </c>
      <c r="AP557" s="307"/>
      <c r="AQ557" s="318"/>
    </row>
    <row r="558" spans="1:43">
      <c r="A558" s="184"/>
      <c r="B558" s="185"/>
      <c r="C558" s="185"/>
      <c r="D558" s="185"/>
      <c r="E558" s="185"/>
      <c r="F558" s="185"/>
      <c r="G558" s="185"/>
      <c r="H558" s="71"/>
      <c r="I558" s="71"/>
      <c r="J558" s="71"/>
      <c r="K558" s="71"/>
      <c r="L558" s="71"/>
      <c r="M558" s="71"/>
      <c r="N558" s="72"/>
      <c r="O558" s="8"/>
      <c r="AC558" s="69"/>
      <c r="AD558" s="311" t="s">
        <v>33</v>
      </c>
      <c r="AE558" s="311"/>
      <c r="AF558" s="311"/>
      <c r="AG558" s="311"/>
      <c r="AH558" s="312">
        <v>2</v>
      </c>
      <c r="AI558" s="312"/>
      <c r="AJ558" s="312"/>
      <c r="AK558" s="312"/>
      <c r="AL558" s="311" t="s">
        <v>22</v>
      </c>
      <c r="AM558" s="311"/>
      <c r="AN558" s="311"/>
      <c r="AO558" s="313">
        <v>90.25</v>
      </c>
      <c r="AP558" s="313"/>
      <c r="AQ558" s="314"/>
    </row>
    <row r="559" spans="1:43">
      <c r="A559" s="186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2"/>
      <c r="O559" s="8"/>
      <c r="AC559" s="69"/>
      <c r="AD559" s="310" t="s">
        <v>48</v>
      </c>
      <c r="AE559" s="310"/>
      <c r="AF559" s="310"/>
      <c r="AG559" s="310"/>
      <c r="AH559" s="307" t="s">
        <v>90</v>
      </c>
      <c r="AI559" s="307"/>
      <c r="AJ559" s="307"/>
      <c r="AK559" s="307"/>
      <c r="AL559" s="310" t="s">
        <v>49</v>
      </c>
      <c r="AM559" s="310"/>
      <c r="AN559" s="310"/>
      <c r="AO559" s="307" t="s">
        <v>91</v>
      </c>
      <c r="AP559" s="307"/>
      <c r="AQ559" s="318"/>
    </row>
    <row r="560" spans="1:43">
      <c r="A560" s="184"/>
      <c r="B560" s="185"/>
      <c r="C560" s="185"/>
      <c r="D560" s="185"/>
      <c r="E560" s="185"/>
      <c r="F560" s="185"/>
      <c r="G560" s="185"/>
      <c r="H560" s="71"/>
      <c r="I560" s="71"/>
      <c r="J560" s="71"/>
      <c r="K560" s="71"/>
      <c r="L560" s="71"/>
      <c r="M560" s="71"/>
      <c r="N560" s="72"/>
      <c r="O560" s="8"/>
      <c r="AC560" s="84" t="s">
        <v>228</v>
      </c>
      <c r="AD560" s="200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2"/>
    </row>
    <row r="561" spans="1:43">
      <c r="A561" s="69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8"/>
      <c r="AC561" s="69"/>
      <c r="AD561" s="71" t="s">
        <v>78</v>
      </c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2"/>
    </row>
    <row r="562" spans="1:43" ht="12.75" thickBot="1">
      <c r="A562" s="271" t="s">
        <v>740</v>
      </c>
      <c r="B562" s="272"/>
      <c r="C562" s="272"/>
      <c r="D562" s="272"/>
      <c r="E562" s="272"/>
      <c r="F562" s="272"/>
      <c r="G562" s="272"/>
      <c r="H562" s="272"/>
      <c r="I562" s="272"/>
      <c r="J562" s="272"/>
      <c r="K562" s="272"/>
      <c r="L562" s="272"/>
      <c r="M562" s="272"/>
      <c r="N562" s="273"/>
      <c r="O562" s="8"/>
      <c r="AC562" s="73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5"/>
    </row>
    <row r="563" spans="1:43">
      <c r="A563" s="275" t="s">
        <v>262</v>
      </c>
      <c r="B563" s="276"/>
      <c r="C563" s="233" t="s">
        <v>920</v>
      </c>
      <c r="N563" s="9"/>
      <c r="O563" s="8"/>
      <c r="AC563" s="329" t="s">
        <v>254</v>
      </c>
      <c r="AD563" s="330"/>
      <c r="AE563" s="330"/>
      <c r="AF563" s="330"/>
      <c r="AG563" s="330"/>
      <c r="AH563" s="330"/>
      <c r="AI563" s="330"/>
      <c r="AJ563" s="330"/>
      <c r="AK563" s="330"/>
      <c r="AL563" s="330"/>
      <c r="AM563" s="330"/>
      <c r="AN563" s="330"/>
      <c r="AO563" s="330"/>
      <c r="AP563" s="330"/>
      <c r="AQ563" s="331"/>
    </row>
    <row r="564" spans="1:43" ht="12.75" thickBot="1">
      <c r="A564" s="275" t="s">
        <v>261</v>
      </c>
      <c r="B564" s="276"/>
      <c r="C564" s="233" t="s">
        <v>921</v>
      </c>
      <c r="N564" s="9"/>
      <c r="O564" s="8"/>
      <c r="AC564" s="69"/>
      <c r="AD564" s="201"/>
      <c r="AE564" s="71"/>
      <c r="AF564" s="71"/>
      <c r="AG564" s="71"/>
      <c r="AH564" s="71"/>
      <c r="AI564" s="76"/>
      <c r="AJ564" s="71"/>
      <c r="AK564" s="71"/>
      <c r="AL564" s="71"/>
      <c r="AM564" s="71"/>
      <c r="AN564" s="71"/>
      <c r="AO564" s="71"/>
      <c r="AP564" s="71"/>
      <c r="AQ564" s="72"/>
    </row>
    <row r="565" spans="1:43">
      <c r="A565" s="275" t="s">
        <v>260</v>
      </c>
      <c r="B565" s="276"/>
      <c r="C565" s="233" t="s">
        <v>728</v>
      </c>
      <c r="N565" s="9"/>
      <c r="O565" s="262" t="s">
        <v>67</v>
      </c>
      <c r="P565" s="263"/>
      <c r="Q565" s="263"/>
      <c r="R565" s="263"/>
      <c r="S565" s="263"/>
      <c r="T565" s="263"/>
      <c r="U565" s="263"/>
      <c r="V565" s="264"/>
      <c r="W565" s="23"/>
      <c r="X565" s="24" t="s">
        <v>245</v>
      </c>
      <c r="Y565" s="24"/>
      <c r="Z565" s="24"/>
      <c r="AA565" s="24"/>
      <c r="AB565" s="25"/>
      <c r="AC565" s="69"/>
      <c r="AD565" s="201"/>
      <c r="AE565" s="71"/>
      <c r="AF565" s="71"/>
      <c r="AG565" s="71"/>
      <c r="AH565" s="71"/>
      <c r="AI565" s="76"/>
      <c r="AJ565" s="71"/>
      <c r="AK565" s="71"/>
      <c r="AL565" s="71"/>
      <c r="AM565" s="71"/>
      <c r="AN565" s="71"/>
      <c r="AO565" s="71"/>
      <c r="AP565" s="71"/>
      <c r="AQ565" s="72"/>
    </row>
    <row r="566" spans="1:43">
      <c r="A566" s="275" t="s">
        <v>261</v>
      </c>
      <c r="B566" s="276"/>
      <c r="C566" s="233" t="s">
        <v>71</v>
      </c>
      <c r="N566" s="9"/>
      <c r="O566" s="8"/>
      <c r="R566" s="297" t="s">
        <v>46</v>
      </c>
      <c r="S566" s="297"/>
      <c r="T566" s="297" t="s">
        <v>47</v>
      </c>
      <c r="U566" s="297"/>
      <c r="V566" s="9"/>
      <c r="W566" s="8"/>
      <c r="X566" s="288" t="s">
        <v>220</v>
      </c>
      <c r="Y566" s="288"/>
      <c r="Z566" s="301">
        <v>0.1</v>
      </c>
      <c r="AA566" s="301"/>
      <c r="AB566" s="9"/>
      <c r="AC566" s="69"/>
      <c r="AD566" s="201"/>
      <c r="AE566" s="71"/>
      <c r="AF566" s="71"/>
      <c r="AG566" s="71"/>
      <c r="AH566" s="71"/>
      <c r="AI566" s="76"/>
      <c r="AJ566" s="71"/>
      <c r="AK566" s="71"/>
      <c r="AL566" s="71"/>
      <c r="AM566" s="71"/>
      <c r="AN566" s="71"/>
      <c r="AO566" s="71"/>
      <c r="AP566" s="71"/>
      <c r="AQ566" s="72"/>
    </row>
    <row r="567" spans="1:43">
      <c r="A567" s="275" t="s">
        <v>259</v>
      </c>
      <c r="B567" s="27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9"/>
      <c r="O567" s="8"/>
      <c r="P567" s="232" t="s">
        <v>42</v>
      </c>
      <c r="Q567" s="232"/>
      <c r="R567" s="288">
        <v>2</v>
      </c>
      <c r="S567" s="288"/>
      <c r="T567" s="288">
        <v>4</v>
      </c>
      <c r="U567" s="288"/>
      <c r="V567" s="9"/>
      <c r="W567" s="8"/>
      <c r="X567" s="289" t="s">
        <v>25</v>
      </c>
      <c r="Y567" s="289"/>
      <c r="Z567" s="290">
        <v>0.28000000000000003</v>
      </c>
      <c r="AA567" s="290"/>
      <c r="AB567" s="9"/>
      <c r="AC567" s="69"/>
      <c r="AD567" s="201"/>
      <c r="AE567" s="71"/>
      <c r="AF567" s="71"/>
      <c r="AG567" s="71"/>
      <c r="AH567" s="71"/>
      <c r="AI567" s="76"/>
      <c r="AJ567" s="71"/>
      <c r="AK567" s="71"/>
      <c r="AL567" s="71"/>
      <c r="AM567" s="71"/>
      <c r="AN567" s="71"/>
      <c r="AO567" s="71"/>
      <c r="AP567" s="71"/>
      <c r="AQ567" s="72"/>
    </row>
    <row r="568" spans="1:43">
      <c r="A568" s="275" t="s">
        <v>259</v>
      </c>
      <c r="B568" s="27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9"/>
      <c r="O568" s="8"/>
      <c r="P568" s="231" t="s">
        <v>184</v>
      </c>
      <c r="Q568" s="231"/>
      <c r="R568" s="289">
        <v>2</v>
      </c>
      <c r="S568" s="289"/>
      <c r="T568" s="289">
        <v>4</v>
      </c>
      <c r="U568" s="289"/>
      <c r="V568" s="9"/>
      <c r="W568" s="8"/>
      <c r="X568" s="288" t="s">
        <v>28</v>
      </c>
      <c r="Y568" s="288"/>
      <c r="Z568" s="301">
        <v>0.496</v>
      </c>
      <c r="AA568" s="301"/>
      <c r="AB568" s="9"/>
      <c r="AC568" s="69"/>
      <c r="AD568" s="201"/>
      <c r="AE568" s="71"/>
      <c r="AF568" s="71"/>
      <c r="AG568" s="71"/>
      <c r="AH568" s="71"/>
      <c r="AI568" s="76"/>
      <c r="AJ568" s="71"/>
      <c r="AK568" s="71"/>
      <c r="AL568" s="71"/>
      <c r="AM568" s="71"/>
      <c r="AN568" s="71"/>
      <c r="AO568" s="71"/>
      <c r="AP568" s="71"/>
      <c r="AQ568" s="72"/>
    </row>
    <row r="569" spans="1:43">
      <c r="A569" s="275" t="s">
        <v>259</v>
      </c>
      <c r="B569" s="27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9"/>
      <c r="O569" s="8"/>
      <c r="P569" s="232" t="s">
        <v>43</v>
      </c>
      <c r="Q569" s="232"/>
      <c r="R569" s="288">
        <v>2</v>
      </c>
      <c r="S569" s="288"/>
      <c r="T569" s="288">
        <v>4</v>
      </c>
      <c r="U569" s="288"/>
      <c r="V569" s="9"/>
      <c r="W569" s="8"/>
      <c r="X569" s="289" t="s">
        <v>122</v>
      </c>
      <c r="Y569" s="289"/>
      <c r="Z569" s="290">
        <v>0.69699999999999995</v>
      </c>
      <c r="AA569" s="290"/>
      <c r="AB569" s="9"/>
      <c r="AC569" s="69"/>
      <c r="AD569" s="20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2"/>
    </row>
    <row r="570" spans="1:43">
      <c r="A570" s="275" t="s">
        <v>259</v>
      </c>
      <c r="B570" s="27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9"/>
      <c r="O570" s="8"/>
      <c r="P570" s="231" t="s">
        <v>40</v>
      </c>
      <c r="Q570" s="231"/>
      <c r="R570" s="289">
        <v>2</v>
      </c>
      <c r="S570" s="289"/>
      <c r="T570" s="289">
        <v>4</v>
      </c>
      <c r="U570" s="289"/>
      <c r="V570" s="9"/>
      <c r="W570" s="8"/>
      <c r="X570" s="288" t="s">
        <v>123</v>
      </c>
      <c r="Y570" s="288"/>
      <c r="Z570" s="301">
        <v>0.84799999999999998</v>
      </c>
      <c r="AA570" s="301"/>
      <c r="AB570" s="9"/>
      <c r="AC570" s="69"/>
      <c r="AD570" s="201"/>
      <c r="AE570" s="71"/>
      <c r="AF570" s="71"/>
      <c r="AG570" s="71"/>
      <c r="AH570" s="71"/>
      <c r="AI570" s="76"/>
      <c r="AJ570" s="71"/>
      <c r="AK570" s="71"/>
      <c r="AL570" s="71"/>
      <c r="AM570" s="71"/>
      <c r="AN570" s="71"/>
      <c r="AO570" s="71"/>
      <c r="AP570" s="71"/>
      <c r="AQ570" s="72"/>
    </row>
    <row r="571" spans="1:43">
      <c r="A571" s="275" t="s">
        <v>259</v>
      </c>
      <c r="B571" s="27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9"/>
      <c r="O571" s="8"/>
      <c r="P571" s="232" t="s">
        <v>41</v>
      </c>
      <c r="Q571" s="232"/>
      <c r="R571" s="288">
        <v>2</v>
      </c>
      <c r="S571" s="288"/>
      <c r="T571" s="288">
        <v>4</v>
      </c>
      <c r="U571" s="288"/>
      <c r="V571" s="9"/>
      <c r="W571" s="8"/>
      <c r="X571" s="289" t="s">
        <v>230</v>
      </c>
      <c r="Y571" s="289"/>
      <c r="Z571" s="290">
        <v>0.93899999999999995</v>
      </c>
      <c r="AA571" s="290"/>
      <c r="AB571" s="9"/>
      <c r="AC571" s="69"/>
      <c r="AD571" s="201"/>
      <c r="AE571" s="71"/>
      <c r="AF571" s="71"/>
      <c r="AG571" s="71"/>
      <c r="AH571" s="71"/>
      <c r="AI571" s="76"/>
      <c r="AJ571" s="71"/>
      <c r="AK571" s="71"/>
      <c r="AL571" s="71"/>
      <c r="AM571" s="71"/>
      <c r="AN571" s="71"/>
      <c r="AO571" s="71"/>
      <c r="AP571" s="71"/>
      <c r="AQ571" s="72"/>
    </row>
    <row r="572" spans="1:43">
      <c r="A572" s="275" t="s">
        <v>259</v>
      </c>
      <c r="B572" s="27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9"/>
      <c r="O572" s="8"/>
      <c r="P572" s="231" t="s">
        <v>44</v>
      </c>
      <c r="Q572" s="231"/>
      <c r="R572" s="289">
        <v>2</v>
      </c>
      <c r="S572" s="289"/>
      <c r="T572" s="289">
        <v>4</v>
      </c>
      <c r="U572" s="289"/>
      <c r="V572" s="9"/>
      <c r="W572" s="8"/>
      <c r="X572" s="288" t="s">
        <v>231</v>
      </c>
      <c r="Y572" s="288"/>
      <c r="Z572" s="301">
        <v>0.98199999999999998</v>
      </c>
      <c r="AA572" s="301"/>
      <c r="AB572" s="9"/>
      <c r="AC572" s="69"/>
      <c r="AD572" s="20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2"/>
    </row>
    <row r="573" spans="1:43">
      <c r="A573" s="275" t="s">
        <v>259</v>
      </c>
      <c r="B573" s="27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9"/>
      <c r="O573" s="8"/>
      <c r="P573" s="232" t="s">
        <v>45</v>
      </c>
      <c r="Q573" s="232"/>
      <c r="R573" s="288">
        <v>2</v>
      </c>
      <c r="S573" s="288"/>
      <c r="T573" s="288">
        <v>4</v>
      </c>
      <c r="U573" s="288"/>
      <c r="V573" s="9"/>
      <c r="W573" s="8"/>
      <c r="X573" s="289" t="s">
        <v>232</v>
      </c>
      <c r="Y573" s="289"/>
      <c r="Z573" s="290">
        <v>0.996</v>
      </c>
      <c r="AA573" s="290"/>
      <c r="AB573" s="9"/>
      <c r="AC573" s="69"/>
      <c r="AD573" s="201"/>
      <c r="AE573" s="71"/>
      <c r="AF573" s="71"/>
      <c r="AG573" s="71"/>
      <c r="AH573" s="71"/>
      <c r="AI573" s="76"/>
      <c r="AJ573" s="71"/>
      <c r="AK573" s="71"/>
      <c r="AL573" s="71"/>
      <c r="AM573" s="71"/>
      <c r="AN573" s="71"/>
      <c r="AO573" s="71"/>
      <c r="AP573" s="71"/>
      <c r="AQ573" s="72"/>
    </row>
    <row r="574" spans="1:43" ht="12.75" thickBot="1">
      <c r="A574" s="275" t="s">
        <v>259</v>
      </c>
      <c r="B574" s="27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9"/>
      <c r="O574" s="10"/>
      <c r="P574" s="11"/>
      <c r="Q574" s="11"/>
      <c r="R574" s="11"/>
      <c r="S574" s="11"/>
      <c r="T574" s="11"/>
      <c r="U574" s="11"/>
      <c r="V574" s="12"/>
      <c r="W574" s="10"/>
      <c r="X574" s="322" t="s">
        <v>233</v>
      </c>
      <c r="Y574" s="322"/>
      <c r="Z574" s="306">
        <v>0.999</v>
      </c>
      <c r="AA574" s="306"/>
      <c r="AB574" s="12"/>
      <c r="AC574" s="69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2"/>
    </row>
    <row r="575" spans="1:43">
      <c r="A575" s="275" t="s">
        <v>259</v>
      </c>
      <c r="B575" s="27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O575" s="285" t="s">
        <v>255</v>
      </c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  <c r="AA575" s="286"/>
      <c r="AB575" s="287"/>
      <c r="AC575" s="69"/>
      <c r="AD575" s="20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2"/>
    </row>
    <row r="576" spans="1:43" ht="12.75" thickBot="1">
      <c r="A576" s="275" t="s">
        <v>259</v>
      </c>
      <c r="B576" s="276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0"/>
      <c r="P576" s="291" t="s">
        <v>256</v>
      </c>
      <c r="Q576" s="291"/>
      <c r="R576" s="291"/>
      <c r="S576" s="11"/>
      <c r="T576" s="11"/>
      <c r="U576" s="11"/>
      <c r="V576" s="291" t="s">
        <v>257</v>
      </c>
      <c r="W576" s="291"/>
      <c r="X576" s="291"/>
      <c r="Y576" s="11"/>
      <c r="Z576" s="11"/>
      <c r="AA576" s="11"/>
      <c r="AB576" s="12"/>
      <c r="AC576" s="73"/>
      <c r="AD576" s="205"/>
      <c r="AE576" s="74"/>
      <c r="AF576" s="74"/>
      <c r="AG576" s="74"/>
      <c r="AH576" s="74"/>
      <c r="AI576" s="206"/>
      <c r="AJ576" s="74"/>
      <c r="AK576" s="74"/>
      <c r="AL576" s="74"/>
      <c r="AM576" s="74"/>
      <c r="AN576" s="74"/>
      <c r="AO576" s="74"/>
      <c r="AP576" s="74"/>
      <c r="AQ576" s="75"/>
    </row>
  </sheetData>
  <mergeCells count="2213">
    <mergeCell ref="W1:Y1"/>
    <mergeCell ref="A572:B572"/>
    <mergeCell ref="R572:S572"/>
    <mergeCell ref="T572:U572"/>
    <mergeCell ref="X572:Y572"/>
    <mergeCell ref="Z572:AA572"/>
    <mergeCell ref="A573:B573"/>
    <mergeCell ref="R573:S573"/>
    <mergeCell ref="T573:U573"/>
    <mergeCell ref="X573:Y573"/>
    <mergeCell ref="Z573:AA573"/>
    <mergeCell ref="A574:B574"/>
    <mergeCell ref="X574:Y574"/>
    <mergeCell ref="Z574:AA574"/>
    <mergeCell ref="A575:B575"/>
    <mergeCell ref="O575:AB575"/>
    <mergeCell ref="A576:B576"/>
    <mergeCell ref="P576:R576"/>
    <mergeCell ref="V576:X576"/>
    <mergeCell ref="A568:B568"/>
    <mergeCell ref="R568:S568"/>
    <mergeCell ref="T568:U568"/>
    <mergeCell ref="X568:Y568"/>
    <mergeCell ref="Z568:AA568"/>
    <mergeCell ref="A569:B569"/>
    <mergeCell ref="R569:S569"/>
    <mergeCell ref="T569:U569"/>
    <mergeCell ref="X569:Y569"/>
    <mergeCell ref="Z569:AA569"/>
    <mergeCell ref="A570:B570"/>
    <mergeCell ref="R570:S570"/>
    <mergeCell ref="T570:U570"/>
    <mergeCell ref="X570:Y570"/>
    <mergeCell ref="Z570:AA570"/>
    <mergeCell ref="A571:B571"/>
    <mergeCell ref="R571:S571"/>
    <mergeCell ref="T571:U571"/>
    <mergeCell ref="X571:Y571"/>
    <mergeCell ref="Z571:AA571"/>
    <mergeCell ref="AD559:AG559"/>
    <mergeCell ref="AH559:AK559"/>
    <mergeCell ref="AL559:AN559"/>
    <mergeCell ref="AO559:AQ559"/>
    <mergeCell ref="A562:N562"/>
    <mergeCell ref="A563:B563"/>
    <mergeCell ref="AC563:AQ563"/>
    <mergeCell ref="A564:B564"/>
    <mergeCell ref="A565:B565"/>
    <mergeCell ref="O565:V565"/>
    <mergeCell ref="A566:B566"/>
    <mergeCell ref="R566:S566"/>
    <mergeCell ref="T566:U566"/>
    <mergeCell ref="X566:Y566"/>
    <mergeCell ref="Z566:AA566"/>
    <mergeCell ref="A567:B567"/>
    <mergeCell ref="R567:S567"/>
    <mergeCell ref="T567:U567"/>
    <mergeCell ref="X567:Y567"/>
    <mergeCell ref="Z567:AA567"/>
    <mergeCell ref="A552:G552"/>
    <mergeCell ref="H552:N552"/>
    <mergeCell ref="A553:G553"/>
    <mergeCell ref="A554:G554"/>
    <mergeCell ref="A555:G555"/>
    <mergeCell ref="A556:N556"/>
    <mergeCell ref="AD556:AG556"/>
    <mergeCell ref="AH556:AK556"/>
    <mergeCell ref="AL556:AN556"/>
    <mergeCell ref="AO556:AQ556"/>
    <mergeCell ref="AD557:AG557"/>
    <mergeCell ref="AH557:AK557"/>
    <mergeCell ref="AL557:AN557"/>
    <mergeCell ref="AO557:AQ557"/>
    <mergeCell ref="AD558:AG558"/>
    <mergeCell ref="AH558:AK558"/>
    <mergeCell ref="AL558:AN558"/>
    <mergeCell ref="AO558:AQ558"/>
    <mergeCell ref="A544:G544"/>
    <mergeCell ref="H544:K544"/>
    <mergeCell ref="L544:N544"/>
    <mergeCell ref="A545:G545"/>
    <mergeCell ref="H545:N545"/>
    <mergeCell ref="A546:G546"/>
    <mergeCell ref="H546:N546"/>
    <mergeCell ref="A547:G547"/>
    <mergeCell ref="H547:N547"/>
    <mergeCell ref="A548:G548"/>
    <mergeCell ref="H548:N548"/>
    <mergeCell ref="A549:G549"/>
    <mergeCell ref="H549:N549"/>
    <mergeCell ref="A550:G550"/>
    <mergeCell ref="H550:N550"/>
    <mergeCell ref="A551:G551"/>
    <mergeCell ref="H551:N551"/>
    <mergeCell ref="B539:I539"/>
    <mergeCell ref="L539:O539"/>
    <mergeCell ref="P539:R539"/>
    <mergeCell ref="S539:T539"/>
    <mergeCell ref="U539:X539"/>
    <mergeCell ref="Y539:AA539"/>
    <mergeCell ref="AB539:AC539"/>
    <mergeCell ref="L540:O540"/>
    <mergeCell ref="P540:R540"/>
    <mergeCell ref="S540:T540"/>
    <mergeCell ref="U540:X540"/>
    <mergeCell ref="Y540:AA540"/>
    <mergeCell ref="AB540:AC540"/>
    <mergeCell ref="A541:N541"/>
    <mergeCell ref="AC541:AQ541"/>
    <mergeCell ref="A542:G542"/>
    <mergeCell ref="A543:G543"/>
    <mergeCell ref="H543:K543"/>
    <mergeCell ref="Y535:AA535"/>
    <mergeCell ref="AB535:AC535"/>
    <mergeCell ref="AF535:AP535"/>
    <mergeCell ref="F536:H536"/>
    <mergeCell ref="L536:O536"/>
    <mergeCell ref="P536:R536"/>
    <mergeCell ref="S536:T536"/>
    <mergeCell ref="U536:X536"/>
    <mergeCell ref="Y536:AA536"/>
    <mergeCell ref="AB536:AC536"/>
    <mergeCell ref="L537:O537"/>
    <mergeCell ref="P537:R537"/>
    <mergeCell ref="S537:T537"/>
    <mergeCell ref="U537:X537"/>
    <mergeCell ref="Y537:AA537"/>
    <mergeCell ref="AB537:AC537"/>
    <mergeCell ref="B538:E538"/>
    <mergeCell ref="F538:I538"/>
    <mergeCell ref="L538:O538"/>
    <mergeCell ref="P538:R538"/>
    <mergeCell ref="S538:T538"/>
    <mergeCell ref="U538:X538"/>
    <mergeCell ref="Y538:AA538"/>
    <mergeCell ref="AB538:AC538"/>
    <mergeCell ref="AF538:AP538"/>
    <mergeCell ref="F532:H532"/>
    <mergeCell ref="L532:O532"/>
    <mergeCell ref="P532:R532"/>
    <mergeCell ref="S532:T532"/>
    <mergeCell ref="U532:X532"/>
    <mergeCell ref="Y532:AA532"/>
    <mergeCell ref="AB532:AC532"/>
    <mergeCell ref="AE532:AQ532"/>
    <mergeCell ref="F533:H533"/>
    <mergeCell ref="L533:O533"/>
    <mergeCell ref="P533:R533"/>
    <mergeCell ref="S533:T533"/>
    <mergeCell ref="U533:X533"/>
    <mergeCell ref="Y533:AA533"/>
    <mergeCell ref="AB533:AC533"/>
    <mergeCell ref="F534:H534"/>
    <mergeCell ref="L534:O534"/>
    <mergeCell ref="P534:R534"/>
    <mergeCell ref="S534:T534"/>
    <mergeCell ref="U534:X534"/>
    <mergeCell ref="Y534:AA534"/>
    <mergeCell ref="AB534:AC534"/>
    <mergeCell ref="AE534:AE539"/>
    <mergeCell ref="AF534:AH534"/>
    <mergeCell ref="AJ534:AL534"/>
    <mergeCell ref="AN534:AP534"/>
    <mergeCell ref="AQ534:AQ539"/>
    <mergeCell ref="F535:H535"/>
    <mergeCell ref="L535:O535"/>
    <mergeCell ref="P535:R535"/>
    <mergeCell ref="S535:T535"/>
    <mergeCell ref="U535:X535"/>
    <mergeCell ref="A529:C529"/>
    <mergeCell ref="D529:N529"/>
    <mergeCell ref="O529:Q529"/>
    <mergeCell ref="R529:AC529"/>
    <mergeCell ref="AD529:AG529"/>
    <mergeCell ref="AH529:AJ529"/>
    <mergeCell ref="AK529:AQ529"/>
    <mergeCell ref="A530:J530"/>
    <mergeCell ref="K530:AD530"/>
    <mergeCell ref="AE530:AQ530"/>
    <mergeCell ref="F531:H531"/>
    <mergeCell ref="L531:O531"/>
    <mergeCell ref="P531:R531"/>
    <mergeCell ref="S531:T531"/>
    <mergeCell ref="U531:X531"/>
    <mergeCell ref="Y531:AA531"/>
    <mergeCell ref="AB531:AC531"/>
    <mergeCell ref="AG531:AK531"/>
    <mergeCell ref="AL531:AN531"/>
    <mergeCell ref="AF533:AH533"/>
    <mergeCell ref="AI533:AM533"/>
    <mergeCell ref="AN533:AP533"/>
    <mergeCell ref="A238:B238"/>
    <mergeCell ref="A48:B48"/>
    <mergeCell ref="A13:N13"/>
    <mergeCell ref="A49:C49"/>
    <mergeCell ref="D49:N49"/>
    <mergeCell ref="A47:B47"/>
    <mergeCell ref="A35:B35"/>
    <mergeCell ref="A34:N34"/>
    <mergeCell ref="A42:B42"/>
    <mergeCell ref="A43:B43"/>
    <mergeCell ref="A44:B44"/>
    <mergeCell ref="AH1:AJ1"/>
    <mergeCell ref="A46:B46"/>
    <mergeCell ref="A36:B36"/>
    <mergeCell ref="A37:B37"/>
    <mergeCell ref="A38:B38"/>
    <mergeCell ref="A39:B39"/>
    <mergeCell ref="A40:B40"/>
    <mergeCell ref="A41:B41"/>
    <mergeCell ref="F8:H8"/>
    <mergeCell ref="B10:E10"/>
    <mergeCell ref="A82:N82"/>
    <mergeCell ref="AD49:AG49"/>
    <mergeCell ref="A226:N226"/>
    <mergeCell ref="A205:N205"/>
    <mergeCell ref="L148:O148"/>
    <mergeCell ref="B11:I11"/>
    <mergeCell ref="F10:I10"/>
    <mergeCell ref="L3:O3"/>
    <mergeCell ref="S12:T12"/>
    <mergeCell ref="AK49:AQ49"/>
    <mergeCell ref="AL79:AN79"/>
    <mergeCell ref="L54:O54"/>
    <mergeCell ref="S53:T53"/>
    <mergeCell ref="U53:X53"/>
    <mergeCell ref="A1:C1"/>
    <mergeCell ref="D1:N1"/>
    <mergeCell ref="O1:Q1"/>
    <mergeCell ref="AD1:AG1"/>
    <mergeCell ref="A86:B86"/>
    <mergeCell ref="F53:H53"/>
    <mergeCell ref="F56:H56"/>
    <mergeCell ref="F58:I58"/>
    <mergeCell ref="F54:H54"/>
    <mergeCell ref="AK1:AQ1"/>
    <mergeCell ref="R49:AC49"/>
    <mergeCell ref="AH49:AJ49"/>
    <mergeCell ref="A83:B83"/>
    <mergeCell ref="A84:B84"/>
    <mergeCell ref="AD79:AG79"/>
    <mergeCell ref="AH79:AK79"/>
    <mergeCell ref="Y53:AA53"/>
    <mergeCell ref="AO79:AQ79"/>
    <mergeCell ref="AD78:AG78"/>
    <mergeCell ref="AH78:AK78"/>
    <mergeCell ref="AL78:AN78"/>
    <mergeCell ref="AO78:AQ78"/>
    <mergeCell ref="AB53:AC53"/>
    <mergeCell ref="AF53:AH53"/>
    <mergeCell ref="AI53:AM53"/>
    <mergeCell ref="AN53:AP53"/>
    <mergeCell ref="Z90:AA90"/>
    <mergeCell ref="Z86:AA86"/>
    <mergeCell ref="O193:Q193"/>
    <mergeCell ref="A141:B141"/>
    <mergeCell ref="A178:N178"/>
    <mergeCell ref="A189:B189"/>
    <mergeCell ref="X87:Y87"/>
    <mergeCell ref="Z87:AA87"/>
    <mergeCell ref="R88:S88"/>
    <mergeCell ref="T88:U88"/>
    <mergeCell ref="F196:H196"/>
    <mergeCell ref="A50:J50"/>
    <mergeCell ref="F51:H51"/>
    <mergeCell ref="L51:O51"/>
    <mergeCell ref="L53:O53"/>
    <mergeCell ref="F52:H52"/>
    <mergeCell ref="L52:O52"/>
    <mergeCell ref="A96:B96"/>
    <mergeCell ref="A90:B90"/>
    <mergeCell ref="A61:N61"/>
    <mergeCell ref="A85:B85"/>
    <mergeCell ref="A88:B88"/>
    <mergeCell ref="A91:B91"/>
    <mergeCell ref="A92:B92"/>
    <mergeCell ref="A93:B93"/>
    <mergeCell ref="L196:O196"/>
    <mergeCell ref="F148:H148"/>
    <mergeCell ref="L57:O57"/>
    <mergeCell ref="P57:R57"/>
    <mergeCell ref="U57:X57"/>
    <mergeCell ref="P58:R58"/>
    <mergeCell ref="A274:N274"/>
    <mergeCell ref="L9:O9"/>
    <mergeCell ref="L10:O10"/>
    <mergeCell ref="L12:O12"/>
    <mergeCell ref="O85:V85"/>
    <mergeCell ref="O49:Q49"/>
    <mergeCell ref="U9:X9"/>
    <mergeCell ref="U10:X10"/>
    <mergeCell ref="U7:X7"/>
    <mergeCell ref="F6:H6"/>
    <mergeCell ref="U4:X4"/>
    <mergeCell ref="U5:X5"/>
    <mergeCell ref="U6:X6"/>
    <mergeCell ref="P5:R5"/>
    <mergeCell ref="P4:R4"/>
    <mergeCell ref="F4:H4"/>
    <mergeCell ref="F5:H5"/>
    <mergeCell ref="F7:H7"/>
    <mergeCell ref="S8:T8"/>
    <mergeCell ref="L4:O4"/>
    <mergeCell ref="L5:O5"/>
    <mergeCell ref="L6:O6"/>
    <mergeCell ref="L7:O7"/>
    <mergeCell ref="L8:O8"/>
    <mergeCell ref="S5:T5"/>
    <mergeCell ref="U12:X12"/>
    <mergeCell ref="P9:R9"/>
    <mergeCell ref="P10:R10"/>
    <mergeCell ref="P11:R11"/>
    <mergeCell ref="P12:R12"/>
    <mergeCell ref="S10:T10"/>
    <mergeCell ref="S9:T9"/>
    <mergeCell ref="AE2:AQ2"/>
    <mergeCell ref="AG3:AK3"/>
    <mergeCell ref="Y3:AA3"/>
    <mergeCell ref="S3:T3"/>
    <mergeCell ref="AB3:AC3"/>
    <mergeCell ref="K2:AD2"/>
    <mergeCell ref="AL3:AN3"/>
    <mergeCell ref="Y6:AA6"/>
    <mergeCell ref="Y7:AA7"/>
    <mergeCell ref="L11:O11"/>
    <mergeCell ref="A2:J2"/>
    <mergeCell ref="U3:X3"/>
    <mergeCell ref="P3:R3"/>
    <mergeCell ref="F3:H3"/>
    <mergeCell ref="Y4:AA4"/>
    <mergeCell ref="Y5:AA5"/>
    <mergeCell ref="S4:T4"/>
    <mergeCell ref="AF10:AP10"/>
    <mergeCell ref="P6:R6"/>
    <mergeCell ref="P7:R7"/>
    <mergeCell ref="P8:R8"/>
    <mergeCell ref="U8:X8"/>
    <mergeCell ref="Y8:AA8"/>
    <mergeCell ref="Y9:AA9"/>
    <mergeCell ref="Y10:AA10"/>
    <mergeCell ref="S6:T6"/>
    <mergeCell ref="S7:T7"/>
    <mergeCell ref="Y11:AA11"/>
    <mergeCell ref="S11:T11"/>
    <mergeCell ref="AC13:AQ13"/>
    <mergeCell ref="AH28:AK28"/>
    <mergeCell ref="AH29:AK29"/>
    <mergeCell ref="AH30:AK30"/>
    <mergeCell ref="AH31:AK31"/>
    <mergeCell ref="AC35:AQ35"/>
    <mergeCell ref="Y12:AA12"/>
    <mergeCell ref="AO28:AQ28"/>
    <mergeCell ref="X38:Y38"/>
    <mergeCell ref="X39:Y39"/>
    <mergeCell ref="X40:Y40"/>
    <mergeCell ref="X41:Y41"/>
    <mergeCell ref="X42:Y42"/>
    <mergeCell ref="X43:Y43"/>
    <mergeCell ref="AB4:AC4"/>
    <mergeCell ref="AB5:AC5"/>
    <mergeCell ref="AB10:AC10"/>
    <mergeCell ref="AB11:AC11"/>
    <mergeCell ref="AB6:AC6"/>
    <mergeCell ref="AB7:AC7"/>
    <mergeCell ref="AB8:AC8"/>
    <mergeCell ref="AB9:AC9"/>
    <mergeCell ref="AB12:AC12"/>
    <mergeCell ref="AE4:AQ4"/>
    <mergeCell ref="AE6:AE11"/>
    <mergeCell ref="AQ6:AQ11"/>
    <mergeCell ref="AI5:AM5"/>
    <mergeCell ref="AN5:AP5"/>
    <mergeCell ref="U11:X11"/>
    <mergeCell ref="Z45:AA45"/>
    <mergeCell ref="Z46:AA46"/>
    <mergeCell ref="Z39:AA39"/>
    <mergeCell ref="Z40:AA40"/>
    <mergeCell ref="Z41:AA41"/>
    <mergeCell ref="Z42:AA42"/>
    <mergeCell ref="Z43:AA43"/>
    <mergeCell ref="X46:Y46"/>
    <mergeCell ref="R38:S38"/>
    <mergeCell ref="R39:S39"/>
    <mergeCell ref="R40:S40"/>
    <mergeCell ref="R41:S41"/>
    <mergeCell ref="R42:S42"/>
    <mergeCell ref="R43:S43"/>
    <mergeCell ref="R44:S44"/>
    <mergeCell ref="T44:U44"/>
    <mergeCell ref="T45:U45"/>
    <mergeCell ref="T38:U38"/>
    <mergeCell ref="T39:U39"/>
    <mergeCell ref="Z38:AA38"/>
    <mergeCell ref="R45:S45"/>
    <mergeCell ref="X44:Y44"/>
    <mergeCell ref="X45:Y45"/>
    <mergeCell ref="T40:U40"/>
    <mergeCell ref="T41:U41"/>
    <mergeCell ref="T42:U42"/>
    <mergeCell ref="T43:U43"/>
    <mergeCell ref="A424:B424"/>
    <mergeCell ref="A425:B425"/>
    <mergeCell ref="A419:B419"/>
    <mergeCell ref="A420:B420"/>
    <mergeCell ref="AO29:AQ29"/>
    <mergeCell ref="AO30:AQ30"/>
    <mergeCell ref="AO31:AQ31"/>
    <mergeCell ref="A322:N322"/>
    <mergeCell ref="A370:N370"/>
    <mergeCell ref="A45:B45"/>
    <mergeCell ref="U54:X54"/>
    <mergeCell ref="Y54:AA54"/>
    <mergeCell ref="AB54:AC54"/>
    <mergeCell ref="AE54:AE59"/>
    <mergeCell ref="AB55:AC55"/>
    <mergeCell ref="S57:T57"/>
    <mergeCell ref="AB59:AC59"/>
    <mergeCell ref="AB58:AC58"/>
    <mergeCell ref="F55:H55"/>
    <mergeCell ref="L55:O55"/>
    <mergeCell ref="P55:R55"/>
    <mergeCell ref="S55:T55"/>
    <mergeCell ref="U55:X55"/>
    <mergeCell ref="Y55:AA55"/>
    <mergeCell ref="Z44:AA44"/>
    <mergeCell ref="P56:R56"/>
    <mergeCell ref="S56:T56"/>
    <mergeCell ref="U56:X56"/>
    <mergeCell ref="Y57:AA57"/>
    <mergeCell ref="AB57:AC57"/>
    <mergeCell ref="Y56:AA56"/>
    <mergeCell ref="AB56:AC56"/>
    <mergeCell ref="A427:B427"/>
    <mergeCell ref="A466:N466"/>
    <mergeCell ref="A514:N514"/>
    <mergeCell ref="O47:AB47"/>
    <mergeCell ref="P48:R48"/>
    <mergeCell ref="V48:X48"/>
    <mergeCell ref="AB52:AC52"/>
    <mergeCell ref="Y52:AA52"/>
    <mergeCell ref="P53:R53"/>
    <mergeCell ref="AL28:AN28"/>
    <mergeCell ref="AL29:AN29"/>
    <mergeCell ref="AL30:AN30"/>
    <mergeCell ref="AL31:AN31"/>
    <mergeCell ref="K50:AD50"/>
    <mergeCell ref="AE50:AQ50"/>
    <mergeCell ref="AD28:AG28"/>
    <mergeCell ref="AD29:AG29"/>
    <mergeCell ref="AD30:AG30"/>
    <mergeCell ref="AD31:AG31"/>
    <mergeCell ref="AE52:AQ52"/>
    <mergeCell ref="P51:R51"/>
    <mergeCell ref="S51:T51"/>
    <mergeCell ref="U51:X51"/>
    <mergeCell ref="Y51:AA51"/>
    <mergeCell ref="AB51:AC51"/>
    <mergeCell ref="AG51:AK51"/>
    <mergeCell ref="P52:R52"/>
    <mergeCell ref="S52:T52"/>
    <mergeCell ref="U52:X52"/>
    <mergeCell ref="P54:R54"/>
    <mergeCell ref="S54:T54"/>
    <mergeCell ref="O37:V37"/>
    <mergeCell ref="S58:T58"/>
    <mergeCell ref="U58:X58"/>
    <mergeCell ref="AF58:AP58"/>
    <mergeCell ref="B59:I59"/>
    <mergeCell ref="L59:O59"/>
    <mergeCell ref="P59:R59"/>
    <mergeCell ref="S59:T59"/>
    <mergeCell ref="U59:X59"/>
    <mergeCell ref="Y59:AA59"/>
    <mergeCell ref="B58:E58"/>
    <mergeCell ref="Y58:AA58"/>
    <mergeCell ref="O433:Q433"/>
    <mergeCell ref="L339:O339"/>
    <mergeCell ref="F340:H340"/>
    <mergeCell ref="AL76:AN76"/>
    <mergeCell ref="AD433:AG433"/>
    <mergeCell ref="A418:N418"/>
    <mergeCell ref="A421:B421"/>
    <mergeCell ref="A422:B422"/>
    <mergeCell ref="A423:B423"/>
    <mergeCell ref="R87:S87"/>
    <mergeCell ref="T87:U87"/>
    <mergeCell ref="AC61:AQ61"/>
    <mergeCell ref="L60:O60"/>
    <mergeCell ref="P60:R60"/>
    <mergeCell ref="S60:T60"/>
    <mergeCell ref="U60:X60"/>
    <mergeCell ref="Y60:AA60"/>
    <mergeCell ref="AB60:AC60"/>
    <mergeCell ref="AO77:AQ77"/>
    <mergeCell ref="AD76:AG76"/>
    <mergeCell ref="AH76:AK76"/>
    <mergeCell ref="AH433:AJ433"/>
    <mergeCell ref="R86:S86"/>
    <mergeCell ref="T86:U86"/>
    <mergeCell ref="X86:Y86"/>
    <mergeCell ref="T89:U89"/>
    <mergeCell ref="X89:Y89"/>
    <mergeCell ref="Z89:AA89"/>
    <mergeCell ref="X88:Y88"/>
    <mergeCell ref="Z88:AA88"/>
    <mergeCell ref="R89:S89"/>
    <mergeCell ref="A426:B426"/>
    <mergeCell ref="R91:S91"/>
    <mergeCell ref="T91:U91"/>
    <mergeCell ref="X91:Y91"/>
    <mergeCell ref="Z91:AA91"/>
    <mergeCell ref="T90:U90"/>
    <mergeCell ref="X90:Y90"/>
    <mergeCell ref="R90:S90"/>
    <mergeCell ref="S341:T341"/>
    <mergeCell ref="L342:O342"/>
    <mergeCell ref="P342:R342"/>
    <mergeCell ref="S342:T342"/>
    <mergeCell ref="U342:X342"/>
    <mergeCell ref="S340:T340"/>
    <mergeCell ref="U340:X340"/>
    <mergeCell ref="L340:O340"/>
    <mergeCell ref="P346:R346"/>
    <mergeCell ref="L347:O347"/>
    <mergeCell ref="P347:R347"/>
    <mergeCell ref="S347:T347"/>
    <mergeCell ref="Y348:AA348"/>
    <mergeCell ref="AB348:AC348"/>
    <mergeCell ref="AK433:AQ433"/>
    <mergeCell ref="R92:S92"/>
    <mergeCell ref="T92:U92"/>
    <mergeCell ref="X92:Y92"/>
    <mergeCell ref="Z92:AA92"/>
    <mergeCell ref="R93:S93"/>
    <mergeCell ref="T93:U93"/>
    <mergeCell ref="X93:Y93"/>
    <mergeCell ref="Z93:AA93"/>
    <mergeCell ref="F342:H342"/>
    <mergeCell ref="X94:Y94"/>
    <mergeCell ref="Z94:AA94"/>
    <mergeCell ref="S345:T345"/>
    <mergeCell ref="U345:X345"/>
    <mergeCell ref="Y345:AA345"/>
    <mergeCell ref="AB345:AC345"/>
    <mergeCell ref="S346:T346"/>
    <mergeCell ref="U346:X346"/>
    <mergeCell ref="Y346:AA346"/>
    <mergeCell ref="AB346:AC346"/>
    <mergeCell ref="AD364:AG364"/>
    <mergeCell ref="AH364:AK364"/>
    <mergeCell ref="AO364:AQ364"/>
    <mergeCell ref="A351:G351"/>
    <mergeCell ref="H351:K351"/>
    <mergeCell ref="AB343:AC343"/>
    <mergeCell ref="AL364:AN364"/>
    <mergeCell ref="AB341:AC341"/>
    <mergeCell ref="AF341:AH341"/>
    <mergeCell ref="F341:H341"/>
    <mergeCell ref="L341:O341"/>
    <mergeCell ref="P341:R341"/>
    <mergeCell ref="K434:AD434"/>
    <mergeCell ref="AE434:AQ434"/>
    <mergeCell ref="A338:J338"/>
    <mergeCell ref="K338:AD338"/>
    <mergeCell ref="AE338:AQ338"/>
    <mergeCell ref="F339:H339"/>
    <mergeCell ref="P339:R339"/>
    <mergeCell ref="P435:R435"/>
    <mergeCell ref="S435:T435"/>
    <mergeCell ref="U435:X435"/>
    <mergeCell ref="Y435:AA435"/>
    <mergeCell ref="P340:R340"/>
    <mergeCell ref="Y341:AA341"/>
    <mergeCell ref="O95:AB95"/>
    <mergeCell ref="P96:R96"/>
    <mergeCell ref="V96:X96"/>
    <mergeCell ref="AB435:AC435"/>
    <mergeCell ref="Y340:AA340"/>
    <mergeCell ref="R433:AC433"/>
    <mergeCell ref="S339:T339"/>
    <mergeCell ref="U339:X339"/>
    <mergeCell ref="Y339:AA339"/>
    <mergeCell ref="AB339:AC339"/>
    <mergeCell ref="AG435:AK435"/>
    <mergeCell ref="AB344:AC344"/>
    <mergeCell ref="F344:H344"/>
    <mergeCell ref="L344:O344"/>
    <mergeCell ref="P344:R344"/>
    <mergeCell ref="S344:T344"/>
    <mergeCell ref="L345:O345"/>
    <mergeCell ref="P345:R345"/>
    <mergeCell ref="D433:N433"/>
    <mergeCell ref="U437:X437"/>
    <mergeCell ref="AJ438:AL438"/>
    <mergeCell ref="AN438:AP438"/>
    <mergeCell ref="F439:H439"/>
    <mergeCell ref="L439:O439"/>
    <mergeCell ref="P439:R439"/>
    <mergeCell ref="S439:T439"/>
    <mergeCell ref="U439:X439"/>
    <mergeCell ref="Y439:AA439"/>
    <mergeCell ref="AB439:AC439"/>
    <mergeCell ref="AF439:AP439"/>
    <mergeCell ref="F436:H436"/>
    <mergeCell ref="L436:O436"/>
    <mergeCell ref="P436:R436"/>
    <mergeCell ref="S436:T436"/>
    <mergeCell ref="U436:X436"/>
    <mergeCell ref="Y436:AA436"/>
    <mergeCell ref="AB436:AC436"/>
    <mergeCell ref="Y437:AA437"/>
    <mergeCell ref="AB437:AC437"/>
    <mergeCell ref="AF437:AH437"/>
    <mergeCell ref="F437:H437"/>
    <mergeCell ref="L437:O437"/>
    <mergeCell ref="P437:R437"/>
    <mergeCell ref="S437:T437"/>
    <mergeCell ref="AN437:AP437"/>
    <mergeCell ref="AF442:AP442"/>
    <mergeCell ref="L441:O441"/>
    <mergeCell ref="P441:R441"/>
    <mergeCell ref="S441:T441"/>
    <mergeCell ref="U441:X441"/>
    <mergeCell ref="Y441:AA441"/>
    <mergeCell ref="AB441:AC441"/>
    <mergeCell ref="S442:T442"/>
    <mergeCell ref="U442:X442"/>
    <mergeCell ref="Y442:AA442"/>
    <mergeCell ref="AB442:AC442"/>
    <mergeCell ref="F438:H438"/>
    <mergeCell ref="L438:O438"/>
    <mergeCell ref="P438:R438"/>
    <mergeCell ref="S438:T438"/>
    <mergeCell ref="U438:X438"/>
    <mergeCell ref="Y438:AA438"/>
    <mergeCell ref="AB438:AC438"/>
    <mergeCell ref="AF438:AH438"/>
    <mergeCell ref="P442:R442"/>
    <mergeCell ref="B443:I443"/>
    <mergeCell ref="L443:O443"/>
    <mergeCell ref="P443:R443"/>
    <mergeCell ref="S443:T443"/>
    <mergeCell ref="Y444:AA444"/>
    <mergeCell ref="AB444:AC444"/>
    <mergeCell ref="U443:X443"/>
    <mergeCell ref="Y443:AA443"/>
    <mergeCell ref="AB443:AC443"/>
    <mergeCell ref="L444:O444"/>
    <mergeCell ref="P444:R444"/>
    <mergeCell ref="S444:T444"/>
    <mergeCell ref="U444:X444"/>
    <mergeCell ref="U440:X440"/>
    <mergeCell ref="Y440:AA440"/>
    <mergeCell ref="AB440:AC440"/>
    <mergeCell ref="F440:H440"/>
    <mergeCell ref="L440:O440"/>
    <mergeCell ref="P440:R440"/>
    <mergeCell ref="S440:T440"/>
    <mergeCell ref="B442:E442"/>
    <mergeCell ref="F442:I442"/>
    <mergeCell ref="L442:O442"/>
    <mergeCell ref="AC445:AQ445"/>
    <mergeCell ref="AD460:AG460"/>
    <mergeCell ref="AH460:AK460"/>
    <mergeCell ref="AL460:AN460"/>
    <mergeCell ref="AO460:AQ460"/>
    <mergeCell ref="A448:G448"/>
    <mergeCell ref="H448:K448"/>
    <mergeCell ref="L448:N448"/>
    <mergeCell ref="A449:G449"/>
    <mergeCell ref="AD461:AG461"/>
    <mergeCell ref="AH461:AK461"/>
    <mergeCell ref="AL461:AN461"/>
    <mergeCell ref="AO461:AQ461"/>
    <mergeCell ref="AD462:AG462"/>
    <mergeCell ref="AH462:AK462"/>
    <mergeCell ref="AL462:AN462"/>
    <mergeCell ref="AO462:AQ462"/>
    <mergeCell ref="A456:G456"/>
    <mergeCell ref="A457:G457"/>
    <mergeCell ref="A458:G458"/>
    <mergeCell ref="A459:G459"/>
    <mergeCell ref="A460:N460"/>
    <mergeCell ref="AD463:AG463"/>
    <mergeCell ref="AH463:AK463"/>
    <mergeCell ref="AL463:AN463"/>
    <mergeCell ref="AO463:AQ463"/>
    <mergeCell ref="A467:B467"/>
    <mergeCell ref="AC467:AQ467"/>
    <mergeCell ref="A468:B468"/>
    <mergeCell ref="A469:B469"/>
    <mergeCell ref="O469:V469"/>
    <mergeCell ref="A470:B470"/>
    <mergeCell ref="R470:S470"/>
    <mergeCell ref="T470:U470"/>
    <mergeCell ref="X470:Y470"/>
    <mergeCell ref="Z470:AA470"/>
    <mergeCell ref="A471:B471"/>
    <mergeCell ref="R471:S471"/>
    <mergeCell ref="T471:U471"/>
    <mergeCell ref="X471:Y471"/>
    <mergeCell ref="Z471:AA471"/>
    <mergeCell ref="P480:R480"/>
    <mergeCell ref="V480:X480"/>
    <mergeCell ref="AR49:AS96"/>
    <mergeCell ref="AR433:AS480"/>
    <mergeCell ref="A478:B478"/>
    <mergeCell ref="X478:Y478"/>
    <mergeCell ref="Z478:AA478"/>
    <mergeCell ref="A479:B479"/>
    <mergeCell ref="O479:AB479"/>
    <mergeCell ref="Z476:AA476"/>
    <mergeCell ref="AR193:AS240"/>
    <mergeCell ref="Y342:AA342"/>
    <mergeCell ref="U341:X341"/>
    <mergeCell ref="AJ342:AL342"/>
    <mergeCell ref="AN342:AP342"/>
    <mergeCell ref="F343:H343"/>
    <mergeCell ref="L343:O343"/>
    <mergeCell ref="P343:R343"/>
    <mergeCell ref="S343:T343"/>
    <mergeCell ref="U343:X343"/>
    <mergeCell ref="Y343:AA343"/>
    <mergeCell ref="U344:X344"/>
    <mergeCell ref="Y344:AA344"/>
    <mergeCell ref="Z472:AA472"/>
    <mergeCell ref="A473:B473"/>
    <mergeCell ref="R473:S473"/>
    <mergeCell ref="T473:U473"/>
    <mergeCell ref="X473:Y473"/>
    <mergeCell ref="Z473:AA473"/>
    <mergeCell ref="A472:B472"/>
    <mergeCell ref="R472:S472"/>
    <mergeCell ref="T472:U472"/>
    <mergeCell ref="T477:U477"/>
    <mergeCell ref="X477:Y477"/>
    <mergeCell ref="Z477:AA477"/>
    <mergeCell ref="A476:B476"/>
    <mergeCell ref="R476:S476"/>
    <mergeCell ref="T476:U476"/>
    <mergeCell ref="X476:Y476"/>
    <mergeCell ref="X472:Y472"/>
    <mergeCell ref="Z474:AA474"/>
    <mergeCell ref="A475:B475"/>
    <mergeCell ref="R475:S475"/>
    <mergeCell ref="T475:U475"/>
    <mergeCell ref="X475:Y475"/>
    <mergeCell ref="Z475:AA475"/>
    <mergeCell ref="A474:B474"/>
    <mergeCell ref="R474:S474"/>
    <mergeCell ref="T474:U474"/>
    <mergeCell ref="X474:Y474"/>
    <mergeCell ref="AB347:AC347"/>
    <mergeCell ref="L348:O348"/>
    <mergeCell ref="P348:R348"/>
    <mergeCell ref="S348:T348"/>
    <mergeCell ref="U348:X348"/>
    <mergeCell ref="A349:N349"/>
    <mergeCell ref="AC349:AQ349"/>
    <mergeCell ref="AR481:AS528"/>
    <mergeCell ref="A337:C337"/>
    <mergeCell ref="D337:N337"/>
    <mergeCell ref="O337:Q337"/>
    <mergeCell ref="R337:AC337"/>
    <mergeCell ref="AD337:AG337"/>
    <mergeCell ref="AH337:AJ337"/>
    <mergeCell ref="AK337:AQ337"/>
    <mergeCell ref="A480:B480"/>
    <mergeCell ref="AR337:AS384"/>
    <mergeCell ref="AG339:AK339"/>
    <mergeCell ref="AB340:AC340"/>
    <mergeCell ref="AN341:AP341"/>
    <mergeCell ref="AB342:AC342"/>
    <mergeCell ref="AF342:AH342"/>
    <mergeCell ref="AF343:AP343"/>
    <mergeCell ref="AF346:AP346"/>
    <mergeCell ref="T379:U379"/>
    <mergeCell ref="X379:Y379"/>
    <mergeCell ref="Z379:AA379"/>
    <mergeCell ref="A378:B378"/>
    <mergeCell ref="R378:S378"/>
    <mergeCell ref="T378:U378"/>
    <mergeCell ref="A477:B477"/>
    <mergeCell ref="R477:S477"/>
    <mergeCell ref="AO365:AQ365"/>
    <mergeCell ref="AD367:AG367"/>
    <mergeCell ref="AH367:AK367"/>
    <mergeCell ref="AH366:AK366"/>
    <mergeCell ref="A371:B371"/>
    <mergeCell ref="AC371:AQ371"/>
    <mergeCell ref="A372:B372"/>
    <mergeCell ref="A373:B373"/>
    <mergeCell ref="O373:V373"/>
    <mergeCell ref="A374:B374"/>
    <mergeCell ref="R374:S374"/>
    <mergeCell ref="T374:U374"/>
    <mergeCell ref="X374:Y374"/>
    <mergeCell ref="Z374:AA374"/>
    <mergeCell ref="A375:B375"/>
    <mergeCell ref="R375:S375"/>
    <mergeCell ref="T375:U375"/>
    <mergeCell ref="X375:Y375"/>
    <mergeCell ref="Z375:AA375"/>
    <mergeCell ref="A382:B382"/>
    <mergeCell ref="X382:Y382"/>
    <mergeCell ref="Z382:AA382"/>
    <mergeCell ref="P198:R198"/>
    <mergeCell ref="S198:T198"/>
    <mergeCell ref="U198:X198"/>
    <mergeCell ref="Y198:AA198"/>
    <mergeCell ref="AB198:AC198"/>
    <mergeCell ref="AF198:AH198"/>
    <mergeCell ref="AJ198:AL198"/>
    <mergeCell ref="B202:E202"/>
    <mergeCell ref="B203:I203"/>
    <mergeCell ref="L203:O203"/>
    <mergeCell ref="P203:R203"/>
    <mergeCell ref="S203:T203"/>
    <mergeCell ref="U203:X203"/>
    <mergeCell ref="A377:B377"/>
    <mergeCell ref="R377:S377"/>
    <mergeCell ref="T377:U377"/>
    <mergeCell ref="X377:Y377"/>
    <mergeCell ref="Z377:AA377"/>
    <mergeCell ref="A376:B376"/>
    <mergeCell ref="R376:S376"/>
    <mergeCell ref="T376:U376"/>
    <mergeCell ref="X376:Y376"/>
    <mergeCell ref="A379:B379"/>
    <mergeCell ref="R379:S379"/>
    <mergeCell ref="X378:Y378"/>
    <mergeCell ref="AH365:AK365"/>
    <mergeCell ref="AL365:AN365"/>
    <mergeCell ref="U347:X347"/>
    <mergeCell ref="Y347:AA347"/>
    <mergeCell ref="AB196:AC196"/>
    <mergeCell ref="U195:X195"/>
    <mergeCell ref="Y195:AA195"/>
    <mergeCell ref="AH193:AJ193"/>
    <mergeCell ref="AK193:AQ193"/>
    <mergeCell ref="A194:J194"/>
    <mergeCell ref="K194:AD194"/>
    <mergeCell ref="AE194:AQ194"/>
    <mergeCell ref="A193:C193"/>
    <mergeCell ref="D193:N193"/>
    <mergeCell ref="P195:R195"/>
    <mergeCell ref="P196:R196"/>
    <mergeCell ref="S196:T196"/>
    <mergeCell ref="U196:X196"/>
    <mergeCell ref="Y196:AA196"/>
    <mergeCell ref="Y197:AA197"/>
    <mergeCell ref="AB197:AC197"/>
    <mergeCell ref="AF197:AH197"/>
    <mergeCell ref="F197:H197"/>
    <mergeCell ref="L197:O197"/>
    <mergeCell ref="P197:R197"/>
    <mergeCell ref="S197:T197"/>
    <mergeCell ref="U197:X197"/>
    <mergeCell ref="S195:T195"/>
    <mergeCell ref="AN197:AP197"/>
    <mergeCell ref="AD193:AG193"/>
    <mergeCell ref="AB195:AC195"/>
    <mergeCell ref="AG195:AK195"/>
    <mergeCell ref="F195:H195"/>
    <mergeCell ref="L195:O195"/>
    <mergeCell ref="R193:AC193"/>
    <mergeCell ref="AL195:AN195"/>
    <mergeCell ref="P199:R199"/>
    <mergeCell ref="S199:T199"/>
    <mergeCell ref="U199:X199"/>
    <mergeCell ref="Y199:AA199"/>
    <mergeCell ref="AB199:AC199"/>
    <mergeCell ref="AF199:AP199"/>
    <mergeCell ref="U200:X200"/>
    <mergeCell ref="Y200:AA200"/>
    <mergeCell ref="AB200:AC200"/>
    <mergeCell ref="F200:H200"/>
    <mergeCell ref="L200:O200"/>
    <mergeCell ref="P200:R200"/>
    <mergeCell ref="S200:T200"/>
    <mergeCell ref="AF202:AP202"/>
    <mergeCell ref="L201:O201"/>
    <mergeCell ref="P201:R201"/>
    <mergeCell ref="S201:T201"/>
    <mergeCell ref="U201:X201"/>
    <mergeCell ref="Y201:AA201"/>
    <mergeCell ref="AB201:AC201"/>
    <mergeCell ref="S202:T202"/>
    <mergeCell ref="U202:X202"/>
    <mergeCell ref="Y202:AA202"/>
    <mergeCell ref="AB202:AC202"/>
    <mergeCell ref="F202:I202"/>
    <mergeCell ref="L202:O202"/>
    <mergeCell ref="P202:R202"/>
    <mergeCell ref="Y203:AA203"/>
    <mergeCell ref="AB203:AC203"/>
    <mergeCell ref="L204:O204"/>
    <mergeCell ref="P204:R204"/>
    <mergeCell ref="S204:T204"/>
    <mergeCell ref="U204:X204"/>
    <mergeCell ref="AD221:AG221"/>
    <mergeCell ref="AH221:AK221"/>
    <mergeCell ref="AL221:AN221"/>
    <mergeCell ref="AO221:AQ221"/>
    <mergeCell ref="Y204:AA204"/>
    <mergeCell ref="AB204:AC204"/>
    <mergeCell ref="AH222:AK222"/>
    <mergeCell ref="AL222:AN222"/>
    <mergeCell ref="AH223:AK223"/>
    <mergeCell ref="A227:B227"/>
    <mergeCell ref="AC227:AQ227"/>
    <mergeCell ref="AC205:AQ205"/>
    <mergeCell ref="AD220:AG220"/>
    <mergeCell ref="AH220:AK220"/>
    <mergeCell ref="AL220:AN220"/>
    <mergeCell ref="AO220:AQ220"/>
    <mergeCell ref="AQ198:AQ203"/>
    <mergeCell ref="A215:G215"/>
    <mergeCell ref="A216:G216"/>
    <mergeCell ref="A217:G217"/>
    <mergeCell ref="A218:G218"/>
    <mergeCell ref="A219:G219"/>
    <mergeCell ref="A220:N220"/>
    <mergeCell ref="AN198:AP198"/>
    <mergeCell ref="F199:H199"/>
    <mergeCell ref="L199:O199"/>
    <mergeCell ref="A228:B228"/>
    <mergeCell ref="A229:B229"/>
    <mergeCell ref="O229:V229"/>
    <mergeCell ref="Z230:AA230"/>
    <mergeCell ref="A231:B231"/>
    <mergeCell ref="R231:S231"/>
    <mergeCell ref="T231:U231"/>
    <mergeCell ref="X231:Y231"/>
    <mergeCell ref="Z231:AA231"/>
    <mergeCell ref="A232:B232"/>
    <mergeCell ref="R232:S232"/>
    <mergeCell ref="T232:U232"/>
    <mergeCell ref="X232:Y232"/>
    <mergeCell ref="A230:B230"/>
    <mergeCell ref="R230:S230"/>
    <mergeCell ref="T230:U230"/>
    <mergeCell ref="X230:Y230"/>
    <mergeCell ref="A234:B234"/>
    <mergeCell ref="R234:S234"/>
    <mergeCell ref="T234:U234"/>
    <mergeCell ref="X234:Y234"/>
    <mergeCell ref="Z232:AA232"/>
    <mergeCell ref="A233:B233"/>
    <mergeCell ref="R233:S233"/>
    <mergeCell ref="T233:U233"/>
    <mergeCell ref="X233:Y233"/>
    <mergeCell ref="Z233:AA233"/>
    <mergeCell ref="A236:B236"/>
    <mergeCell ref="R236:S236"/>
    <mergeCell ref="T236:U236"/>
    <mergeCell ref="X236:Y236"/>
    <mergeCell ref="Z234:AA234"/>
    <mergeCell ref="A235:B235"/>
    <mergeCell ref="R235:S235"/>
    <mergeCell ref="T235:U235"/>
    <mergeCell ref="X235:Y235"/>
    <mergeCell ref="Z235:AA235"/>
    <mergeCell ref="A237:B237"/>
    <mergeCell ref="R237:S237"/>
    <mergeCell ref="T237:U237"/>
    <mergeCell ref="X237:Y237"/>
    <mergeCell ref="Z237:AA237"/>
    <mergeCell ref="A239:B239"/>
    <mergeCell ref="A384:B384"/>
    <mergeCell ref="P384:R384"/>
    <mergeCell ref="V384:X384"/>
    <mergeCell ref="A386:J386"/>
    <mergeCell ref="K386:AD386"/>
    <mergeCell ref="F387:H387"/>
    <mergeCell ref="L387:O387"/>
    <mergeCell ref="P387:R387"/>
    <mergeCell ref="S387:T387"/>
    <mergeCell ref="U387:X387"/>
    <mergeCell ref="P296:R296"/>
    <mergeCell ref="S296:T296"/>
    <mergeCell ref="P297:R297"/>
    <mergeCell ref="S297:T297"/>
    <mergeCell ref="U297:X297"/>
    <mergeCell ref="Y297:AA297"/>
    <mergeCell ref="AB297:AC297"/>
    <mergeCell ref="S298:T298"/>
    <mergeCell ref="U298:X298"/>
    <mergeCell ref="Y298:AA298"/>
    <mergeCell ref="AB298:AC298"/>
    <mergeCell ref="B298:E298"/>
    <mergeCell ref="Z380:AA380"/>
    <mergeCell ref="Z378:AA378"/>
    <mergeCell ref="Z376:AA376"/>
    <mergeCell ref="AD366:AG366"/>
    <mergeCell ref="AD481:AG481"/>
    <mergeCell ref="AH481:AJ481"/>
    <mergeCell ref="AK481:AQ481"/>
    <mergeCell ref="A482:J482"/>
    <mergeCell ref="K482:AD482"/>
    <mergeCell ref="AE482:AQ482"/>
    <mergeCell ref="A481:C481"/>
    <mergeCell ref="D481:N481"/>
    <mergeCell ref="O481:Q481"/>
    <mergeCell ref="R481:AC481"/>
    <mergeCell ref="AB484:AC484"/>
    <mergeCell ref="U483:X483"/>
    <mergeCell ref="Y483:AA483"/>
    <mergeCell ref="AB483:AC483"/>
    <mergeCell ref="AG483:AK483"/>
    <mergeCell ref="F483:H483"/>
    <mergeCell ref="L483:O483"/>
    <mergeCell ref="P483:R483"/>
    <mergeCell ref="S483:T483"/>
    <mergeCell ref="F484:H484"/>
    <mergeCell ref="L484:O484"/>
    <mergeCell ref="P484:R484"/>
    <mergeCell ref="S484:T484"/>
    <mergeCell ref="U484:X484"/>
    <mergeCell ref="Y484:AA484"/>
    <mergeCell ref="Y485:AA485"/>
    <mergeCell ref="AB485:AC485"/>
    <mergeCell ref="AF485:AH485"/>
    <mergeCell ref="F485:H485"/>
    <mergeCell ref="L485:O485"/>
    <mergeCell ref="P485:R485"/>
    <mergeCell ref="S485:T485"/>
    <mergeCell ref="AN485:AP485"/>
    <mergeCell ref="F486:H486"/>
    <mergeCell ref="L486:O486"/>
    <mergeCell ref="P486:R486"/>
    <mergeCell ref="S486:T486"/>
    <mergeCell ref="U486:X486"/>
    <mergeCell ref="Y486:AA486"/>
    <mergeCell ref="AB486:AC486"/>
    <mergeCell ref="AF486:AH486"/>
    <mergeCell ref="U485:X485"/>
    <mergeCell ref="AI485:AM485"/>
    <mergeCell ref="U487:X487"/>
    <mergeCell ref="Y487:AA487"/>
    <mergeCell ref="AB487:AC487"/>
    <mergeCell ref="AF487:AP487"/>
    <mergeCell ref="F487:H487"/>
    <mergeCell ref="L487:O487"/>
    <mergeCell ref="P487:R487"/>
    <mergeCell ref="S487:T487"/>
    <mergeCell ref="F488:H488"/>
    <mergeCell ref="L488:O488"/>
    <mergeCell ref="P488:R488"/>
    <mergeCell ref="S488:T488"/>
    <mergeCell ref="Y489:AA489"/>
    <mergeCell ref="AB489:AC489"/>
    <mergeCell ref="U488:X488"/>
    <mergeCell ref="Y488:AA488"/>
    <mergeCell ref="AB488:AC488"/>
    <mergeCell ref="L489:O489"/>
    <mergeCell ref="P489:R489"/>
    <mergeCell ref="S489:T489"/>
    <mergeCell ref="U489:X489"/>
    <mergeCell ref="AE486:AE491"/>
    <mergeCell ref="S490:T490"/>
    <mergeCell ref="U490:X490"/>
    <mergeCell ref="Y490:AA490"/>
    <mergeCell ref="AB490:AC490"/>
    <mergeCell ref="B490:E490"/>
    <mergeCell ref="F490:I490"/>
    <mergeCell ref="L490:O490"/>
    <mergeCell ref="P490:R490"/>
    <mergeCell ref="B491:I491"/>
    <mergeCell ref="L491:O491"/>
    <mergeCell ref="P491:R491"/>
    <mergeCell ref="S491:T491"/>
    <mergeCell ref="Y492:AA492"/>
    <mergeCell ref="AB492:AC492"/>
    <mergeCell ref="U491:X491"/>
    <mergeCell ref="Y491:AA491"/>
    <mergeCell ref="AB491:AC491"/>
    <mergeCell ref="L492:O492"/>
    <mergeCell ref="P492:R492"/>
    <mergeCell ref="S492:T492"/>
    <mergeCell ref="U492:X492"/>
    <mergeCell ref="AC493:AQ493"/>
    <mergeCell ref="AD509:AG509"/>
    <mergeCell ref="AO509:AQ509"/>
    <mergeCell ref="AD508:AG508"/>
    <mergeCell ref="AO508:AQ508"/>
    <mergeCell ref="AL509:AN509"/>
    <mergeCell ref="AH508:AK508"/>
    <mergeCell ref="AL508:AN508"/>
    <mergeCell ref="A494:G494"/>
    <mergeCell ref="AH511:AK511"/>
    <mergeCell ref="AH509:AK509"/>
    <mergeCell ref="A515:B515"/>
    <mergeCell ref="AC515:AQ515"/>
    <mergeCell ref="AL511:AN511"/>
    <mergeCell ref="AO511:AQ511"/>
    <mergeCell ref="AL510:AN510"/>
    <mergeCell ref="AO510:AQ510"/>
    <mergeCell ref="AD510:AG510"/>
    <mergeCell ref="AH510:AK510"/>
    <mergeCell ref="AD511:AG511"/>
    <mergeCell ref="A503:G503"/>
    <mergeCell ref="A495:G495"/>
    <mergeCell ref="H495:K495"/>
    <mergeCell ref="A496:G496"/>
    <mergeCell ref="H496:K496"/>
    <mergeCell ref="L496:N496"/>
    <mergeCell ref="A497:G497"/>
    <mergeCell ref="H497:N497"/>
    <mergeCell ref="A504:G504"/>
    <mergeCell ref="A505:G505"/>
    <mergeCell ref="A506:G506"/>
    <mergeCell ref="R518:S518"/>
    <mergeCell ref="T518:U518"/>
    <mergeCell ref="X518:Y518"/>
    <mergeCell ref="A516:B516"/>
    <mergeCell ref="A517:B517"/>
    <mergeCell ref="O517:V517"/>
    <mergeCell ref="Z518:AA518"/>
    <mergeCell ref="A519:B519"/>
    <mergeCell ref="R519:S519"/>
    <mergeCell ref="T519:U519"/>
    <mergeCell ref="X519:Y519"/>
    <mergeCell ref="Z519:AA519"/>
    <mergeCell ref="A518:B518"/>
    <mergeCell ref="Z520:AA520"/>
    <mergeCell ref="A521:B521"/>
    <mergeCell ref="R521:S521"/>
    <mergeCell ref="T521:U521"/>
    <mergeCell ref="X521:Y521"/>
    <mergeCell ref="Z521:AA521"/>
    <mergeCell ref="A520:B520"/>
    <mergeCell ref="R520:S520"/>
    <mergeCell ref="T520:U520"/>
    <mergeCell ref="X520:Y520"/>
    <mergeCell ref="Z526:AA526"/>
    <mergeCell ref="A522:B522"/>
    <mergeCell ref="R522:S522"/>
    <mergeCell ref="T522:U522"/>
    <mergeCell ref="X522:Y522"/>
    <mergeCell ref="A523:B523"/>
    <mergeCell ref="R523:S523"/>
    <mergeCell ref="T523:U523"/>
    <mergeCell ref="X523:Y523"/>
    <mergeCell ref="Z525:AA525"/>
    <mergeCell ref="A524:B524"/>
    <mergeCell ref="R524:S524"/>
    <mergeCell ref="T524:U524"/>
    <mergeCell ref="X524:Y524"/>
    <mergeCell ref="Z522:AA522"/>
    <mergeCell ref="Z523:AA523"/>
    <mergeCell ref="A289:C289"/>
    <mergeCell ref="D289:N289"/>
    <mergeCell ref="O289:Q289"/>
    <mergeCell ref="R289:AC289"/>
    <mergeCell ref="A290:J290"/>
    <mergeCell ref="P292:R292"/>
    <mergeCell ref="S292:T292"/>
    <mergeCell ref="F291:H291"/>
    <mergeCell ref="L291:O291"/>
    <mergeCell ref="P291:R291"/>
    <mergeCell ref="S291:T291"/>
    <mergeCell ref="U296:X296"/>
    <mergeCell ref="Y296:AA296"/>
    <mergeCell ref="AB296:AC296"/>
    <mergeCell ref="F296:H296"/>
    <mergeCell ref="L296:O296"/>
    <mergeCell ref="A527:B527"/>
    <mergeCell ref="O527:AB527"/>
    <mergeCell ref="Z524:AA524"/>
    <mergeCell ref="A525:B525"/>
    <mergeCell ref="R525:S525"/>
    <mergeCell ref="A528:B528"/>
    <mergeCell ref="P528:R528"/>
    <mergeCell ref="V528:X528"/>
    <mergeCell ref="A526:B526"/>
    <mergeCell ref="X526:Y526"/>
    <mergeCell ref="T525:U525"/>
    <mergeCell ref="X525:Y525"/>
    <mergeCell ref="AK289:AQ289"/>
    <mergeCell ref="AR289:AS336"/>
    <mergeCell ref="AG291:AK291"/>
    <mergeCell ref="AN293:AP293"/>
    <mergeCell ref="AJ294:AL294"/>
    <mergeCell ref="AN294:AP294"/>
    <mergeCell ref="AE290:AQ290"/>
    <mergeCell ref="AF298:AP298"/>
    <mergeCell ref="AL316:AN316"/>
    <mergeCell ref="AO316:AQ316"/>
    <mergeCell ref="Y291:AA291"/>
    <mergeCell ref="U292:X292"/>
    <mergeCell ref="Y292:AA292"/>
    <mergeCell ref="AD289:AG289"/>
    <mergeCell ref="K290:AD290"/>
    <mergeCell ref="AB291:AC291"/>
    <mergeCell ref="AB292:AC292"/>
    <mergeCell ref="U291:X291"/>
    <mergeCell ref="F292:H292"/>
    <mergeCell ref="L292:O292"/>
    <mergeCell ref="AF293:AH293"/>
    <mergeCell ref="F294:H294"/>
    <mergeCell ref="L294:O294"/>
    <mergeCell ref="P294:R294"/>
    <mergeCell ref="S294:T294"/>
    <mergeCell ref="U294:X294"/>
    <mergeCell ref="Y294:AA294"/>
    <mergeCell ref="AB294:AC294"/>
    <mergeCell ref="AF294:AH294"/>
    <mergeCell ref="F293:H293"/>
    <mergeCell ref="AB293:AC293"/>
    <mergeCell ref="L293:O293"/>
    <mergeCell ref="P293:R293"/>
    <mergeCell ref="S293:T293"/>
    <mergeCell ref="U293:X293"/>
    <mergeCell ref="Y293:AA293"/>
    <mergeCell ref="AF295:AP295"/>
    <mergeCell ref="U295:X295"/>
    <mergeCell ref="F295:H295"/>
    <mergeCell ref="AB295:AC295"/>
    <mergeCell ref="P295:R295"/>
    <mergeCell ref="S295:T295"/>
    <mergeCell ref="Y295:AA295"/>
    <mergeCell ref="AI293:AM293"/>
    <mergeCell ref="AL317:AN317"/>
    <mergeCell ref="B299:I299"/>
    <mergeCell ref="L299:O299"/>
    <mergeCell ref="P299:R299"/>
    <mergeCell ref="S299:T299"/>
    <mergeCell ref="Y300:AA300"/>
    <mergeCell ref="AB300:AC300"/>
    <mergeCell ref="U299:X299"/>
    <mergeCell ref="Y299:AA299"/>
    <mergeCell ref="AB299:AC299"/>
    <mergeCell ref="AH319:AK319"/>
    <mergeCell ref="A323:B323"/>
    <mergeCell ref="AC323:AQ323"/>
    <mergeCell ref="P300:R300"/>
    <mergeCell ref="S300:T300"/>
    <mergeCell ref="U300:X300"/>
    <mergeCell ref="A301:N301"/>
    <mergeCell ref="AC301:AQ301"/>
    <mergeCell ref="AD317:AG317"/>
    <mergeCell ref="AH317:AK317"/>
    <mergeCell ref="AO319:AQ319"/>
    <mergeCell ref="AO318:AQ318"/>
    <mergeCell ref="AL319:AN319"/>
    <mergeCell ref="AO317:AQ317"/>
    <mergeCell ref="AL318:AN318"/>
    <mergeCell ref="AD316:AG316"/>
    <mergeCell ref="AH316:AK316"/>
    <mergeCell ref="AD318:AG318"/>
    <mergeCell ref="AH318:AK318"/>
    <mergeCell ref="AD319:AG319"/>
    <mergeCell ref="A315:G315"/>
    <mergeCell ref="A316:N316"/>
    <mergeCell ref="Z327:AA327"/>
    <mergeCell ref="T330:U330"/>
    <mergeCell ref="X330:Y330"/>
    <mergeCell ref="Z328:AA328"/>
    <mergeCell ref="X326:Y326"/>
    <mergeCell ref="Z326:AA326"/>
    <mergeCell ref="Z330:AA330"/>
    <mergeCell ref="R329:S329"/>
    <mergeCell ref="T329:U329"/>
    <mergeCell ref="X329:Y329"/>
    <mergeCell ref="Z329:AA329"/>
    <mergeCell ref="A328:B328"/>
    <mergeCell ref="T328:U328"/>
    <mergeCell ref="X328:Y328"/>
    <mergeCell ref="R328:S328"/>
    <mergeCell ref="F298:I298"/>
    <mergeCell ref="L298:O298"/>
    <mergeCell ref="P298:R298"/>
    <mergeCell ref="R330:S330"/>
    <mergeCell ref="A324:B324"/>
    <mergeCell ref="A325:B325"/>
    <mergeCell ref="A305:G305"/>
    <mergeCell ref="H305:N305"/>
    <mergeCell ref="A306:G306"/>
    <mergeCell ref="A307:G307"/>
    <mergeCell ref="A308:G308"/>
    <mergeCell ref="A309:G309"/>
    <mergeCell ref="A310:G310"/>
    <mergeCell ref="A311:G311"/>
    <mergeCell ref="A312:G312"/>
    <mergeCell ref="A313:G313"/>
    <mergeCell ref="A314:G314"/>
    <mergeCell ref="A145:C145"/>
    <mergeCell ref="D145:N145"/>
    <mergeCell ref="O145:Q145"/>
    <mergeCell ref="R145:AC145"/>
    <mergeCell ref="X334:Y334"/>
    <mergeCell ref="Z334:AA334"/>
    <mergeCell ref="A146:J146"/>
    <mergeCell ref="A334:B334"/>
    <mergeCell ref="O335:AB335"/>
    <mergeCell ref="AD145:AG145"/>
    <mergeCell ref="AH145:AJ145"/>
    <mergeCell ref="AK145:AQ145"/>
    <mergeCell ref="AR145:AS192"/>
    <mergeCell ref="AG147:AK147"/>
    <mergeCell ref="AN149:AP149"/>
    <mergeCell ref="AJ150:AL150"/>
    <mergeCell ref="AN150:AP150"/>
    <mergeCell ref="AF154:AP154"/>
    <mergeCell ref="K146:AD146"/>
    <mergeCell ref="AE146:AQ146"/>
    <mergeCell ref="F147:H147"/>
    <mergeCell ref="L147:O147"/>
    <mergeCell ref="P147:R147"/>
    <mergeCell ref="S147:T147"/>
    <mergeCell ref="U147:X147"/>
    <mergeCell ref="Y147:AA147"/>
    <mergeCell ref="AB147:AC147"/>
    <mergeCell ref="P148:R148"/>
    <mergeCell ref="S148:T148"/>
    <mergeCell ref="U148:X148"/>
    <mergeCell ref="Y148:AA148"/>
    <mergeCell ref="AB148:AC148"/>
    <mergeCell ref="AE148:AQ148"/>
    <mergeCell ref="F149:H149"/>
    <mergeCell ref="L149:O149"/>
    <mergeCell ref="P149:R149"/>
    <mergeCell ref="S149:T149"/>
    <mergeCell ref="U149:X149"/>
    <mergeCell ref="Y149:AA149"/>
    <mergeCell ref="AB149:AC149"/>
    <mergeCell ref="AF149:AH149"/>
    <mergeCell ref="F150:H150"/>
    <mergeCell ref="L150:O150"/>
    <mergeCell ref="P150:R150"/>
    <mergeCell ref="S150:T150"/>
    <mergeCell ref="U150:X150"/>
    <mergeCell ref="Y150:AA150"/>
    <mergeCell ref="AB150:AC150"/>
    <mergeCell ref="AF150:AH150"/>
    <mergeCell ref="F151:H151"/>
    <mergeCell ref="L151:O151"/>
    <mergeCell ref="P151:R151"/>
    <mergeCell ref="S151:T151"/>
    <mergeCell ref="U151:X151"/>
    <mergeCell ref="Y151:AA151"/>
    <mergeCell ref="AB151:AC151"/>
    <mergeCell ref="AF151:AP151"/>
    <mergeCell ref="U152:X152"/>
    <mergeCell ref="Y152:AA152"/>
    <mergeCell ref="AB152:AC152"/>
    <mergeCell ref="F152:H152"/>
    <mergeCell ref="L152:O152"/>
    <mergeCell ref="P152:R152"/>
    <mergeCell ref="S152:T152"/>
    <mergeCell ref="AE150:AE155"/>
    <mergeCell ref="L153:O153"/>
    <mergeCell ref="P153:R153"/>
    <mergeCell ref="S153:T153"/>
    <mergeCell ref="U153:X153"/>
    <mergeCell ref="Y153:AA153"/>
    <mergeCell ref="AB153:AC153"/>
    <mergeCell ref="L156:O156"/>
    <mergeCell ref="S154:T154"/>
    <mergeCell ref="U154:X154"/>
    <mergeCell ref="Y154:AA154"/>
    <mergeCell ref="AB154:AC154"/>
    <mergeCell ref="B154:E154"/>
    <mergeCell ref="F154:I154"/>
    <mergeCell ref="L154:O154"/>
    <mergeCell ref="P154:R154"/>
    <mergeCell ref="P155:R155"/>
    <mergeCell ref="S155:T155"/>
    <mergeCell ref="Y156:AA156"/>
    <mergeCell ref="AB156:AC156"/>
    <mergeCell ref="U155:X155"/>
    <mergeCell ref="Y155:AA155"/>
    <mergeCell ref="AB155:AC155"/>
    <mergeCell ref="P156:R156"/>
    <mergeCell ref="S156:T156"/>
    <mergeCell ref="U156:X156"/>
    <mergeCell ref="B155:I155"/>
    <mergeCell ref="L155:O155"/>
    <mergeCell ref="A157:N157"/>
    <mergeCell ref="AC157:AQ157"/>
    <mergeCell ref="AD172:AG172"/>
    <mergeCell ref="A160:G160"/>
    <mergeCell ref="H160:K160"/>
    <mergeCell ref="L160:N160"/>
    <mergeCell ref="A161:G161"/>
    <mergeCell ref="AH173:AK173"/>
    <mergeCell ref="AL173:AN173"/>
    <mergeCell ref="AD174:AG174"/>
    <mergeCell ref="AH174:AK174"/>
    <mergeCell ref="AD175:AG175"/>
    <mergeCell ref="AH175:AK175"/>
    <mergeCell ref="A179:B179"/>
    <mergeCell ref="AC179:AQ179"/>
    <mergeCell ref="A180:B180"/>
    <mergeCell ref="A181:B181"/>
    <mergeCell ref="O181:V181"/>
    <mergeCell ref="AH172:AK172"/>
    <mergeCell ref="AL172:AN172"/>
    <mergeCell ref="AO172:AQ172"/>
    <mergeCell ref="A158:G158"/>
    <mergeCell ref="A159:G159"/>
    <mergeCell ref="H159:K159"/>
    <mergeCell ref="H161:N161"/>
    <mergeCell ref="A162:G162"/>
    <mergeCell ref="A163:G163"/>
    <mergeCell ref="A164:G164"/>
    <mergeCell ref="A165:G165"/>
    <mergeCell ref="A166:G166"/>
    <mergeCell ref="A167:G167"/>
    <mergeCell ref="A168:G168"/>
    <mergeCell ref="R182:S182"/>
    <mergeCell ref="T182:U182"/>
    <mergeCell ref="X182:Y182"/>
    <mergeCell ref="Z182:AA182"/>
    <mergeCell ref="A183:B183"/>
    <mergeCell ref="R183:S183"/>
    <mergeCell ref="T183:U183"/>
    <mergeCell ref="X183:Y183"/>
    <mergeCell ref="Z183:AA183"/>
    <mergeCell ref="Z184:AA184"/>
    <mergeCell ref="A185:B185"/>
    <mergeCell ref="R185:S185"/>
    <mergeCell ref="T185:U185"/>
    <mergeCell ref="X185:Y185"/>
    <mergeCell ref="Z185:AA185"/>
    <mergeCell ref="A184:B184"/>
    <mergeCell ref="R184:S184"/>
    <mergeCell ref="T184:U184"/>
    <mergeCell ref="X184:Y184"/>
    <mergeCell ref="Z186:AA186"/>
    <mergeCell ref="A187:B187"/>
    <mergeCell ref="R187:S187"/>
    <mergeCell ref="T187:U187"/>
    <mergeCell ref="X187:Y187"/>
    <mergeCell ref="Z187:AA187"/>
    <mergeCell ref="A186:B186"/>
    <mergeCell ref="R186:S186"/>
    <mergeCell ref="T186:U186"/>
    <mergeCell ref="X186:Y186"/>
    <mergeCell ref="Z188:AA188"/>
    <mergeCell ref="A192:B192"/>
    <mergeCell ref="R189:S189"/>
    <mergeCell ref="T189:U189"/>
    <mergeCell ref="X189:Y189"/>
    <mergeCell ref="Z189:AA189"/>
    <mergeCell ref="A188:B188"/>
    <mergeCell ref="R188:S188"/>
    <mergeCell ref="T188:U188"/>
    <mergeCell ref="X188:Y188"/>
    <mergeCell ref="Z190:AA190"/>
    <mergeCell ref="A191:B191"/>
    <mergeCell ref="O191:AB191"/>
    <mergeCell ref="A241:C241"/>
    <mergeCell ref="A336:B336"/>
    <mergeCell ref="P336:R336"/>
    <mergeCell ref="AR385:AS432"/>
    <mergeCell ref="AG387:AK387"/>
    <mergeCell ref="AN389:AP389"/>
    <mergeCell ref="AJ390:AL390"/>
    <mergeCell ref="AN390:AP390"/>
    <mergeCell ref="AE386:AQ386"/>
    <mergeCell ref="AF394:AP394"/>
    <mergeCell ref="AC397:AQ397"/>
    <mergeCell ref="AD412:AG412"/>
    <mergeCell ref="AF389:AH389"/>
    <mergeCell ref="P391:R391"/>
    <mergeCell ref="S391:T391"/>
    <mergeCell ref="U391:X391"/>
    <mergeCell ref="Y387:AA387"/>
    <mergeCell ref="AB387:AC387"/>
    <mergeCell ref="Y389:AA389"/>
    <mergeCell ref="U388:X388"/>
    <mergeCell ref="Y388:AA388"/>
    <mergeCell ref="AB388:AC388"/>
    <mergeCell ref="U389:X389"/>
    <mergeCell ref="F388:H388"/>
    <mergeCell ref="L388:O388"/>
    <mergeCell ref="P388:R388"/>
    <mergeCell ref="S388:T388"/>
    <mergeCell ref="F390:H390"/>
    <mergeCell ref="R331:S331"/>
    <mergeCell ref="T331:U331"/>
    <mergeCell ref="X331:Y331"/>
    <mergeCell ref="Z331:AA331"/>
    <mergeCell ref="P390:R390"/>
    <mergeCell ref="S390:T390"/>
    <mergeCell ref="U390:X390"/>
    <mergeCell ref="AE390:AE395"/>
    <mergeCell ref="Y390:AA390"/>
    <mergeCell ref="AB390:AC390"/>
    <mergeCell ref="AF390:AH390"/>
    <mergeCell ref="AB389:AC389"/>
    <mergeCell ref="AB392:AC392"/>
    <mergeCell ref="AB391:AC391"/>
    <mergeCell ref="AB393:AC393"/>
    <mergeCell ref="Y391:AA391"/>
    <mergeCell ref="F392:H392"/>
    <mergeCell ref="L392:O392"/>
    <mergeCell ref="P392:R392"/>
    <mergeCell ref="S392:T392"/>
    <mergeCell ref="L389:O389"/>
    <mergeCell ref="P389:R389"/>
    <mergeCell ref="S389:T389"/>
    <mergeCell ref="F391:H391"/>
    <mergeCell ref="F389:H389"/>
    <mergeCell ref="L391:O391"/>
    <mergeCell ref="L393:O393"/>
    <mergeCell ref="P393:R393"/>
    <mergeCell ref="S393:T393"/>
    <mergeCell ref="U393:X393"/>
    <mergeCell ref="Y393:AA393"/>
    <mergeCell ref="U392:X392"/>
    <mergeCell ref="Y392:AA392"/>
    <mergeCell ref="S394:T394"/>
    <mergeCell ref="U394:X394"/>
    <mergeCell ref="Y394:AA394"/>
    <mergeCell ref="B394:E394"/>
    <mergeCell ref="F394:I394"/>
    <mergeCell ref="L394:O394"/>
    <mergeCell ref="P394:R394"/>
    <mergeCell ref="P395:R395"/>
    <mergeCell ref="S395:T395"/>
    <mergeCell ref="Y396:AA396"/>
    <mergeCell ref="AB396:AC396"/>
    <mergeCell ref="U395:X395"/>
    <mergeCell ref="Y395:AA395"/>
    <mergeCell ref="AB395:AC395"/>
    <mergeCell ref="P396:R396"/>
    <mergeCell ref="S396:T396"/>
    <mergeCell ref="U396:X396"/>
    <mergeCell ref="A397:N397"/>
    <mergeCell ref="X422:Y422"/>
    <mergeCell ref="Z422:AA422"/>
    <mergeCell ref="A399:G399"/>
    <mergeCell ref="H399:K399"/>
    <mergeCell ref="B395:I395"/>
    <mergeCell ref="L395:O395"/>
    <mergeCell ref="L396:O396"/>
    <mergeCell ref="A400:G400"/>
    <mergeCell ref="H400:K400"/>
    <mergeCell ref="L400:N400"/>
    <mergeCell ref="A401:G401"/>
    <mergeCell ref="H401:N401"/>
    <mergeCell ref="A402:G402"/>
    <mergeCell ref="A403:G403"/>
    <mergeCell ref="A404:G404"/>
    <mergeCell ref="A405:G405"/>
    <mergeCell ref="AH412:AK412"/>
    <mergeCell ref="AL412:AN412"/>
    <mergeCell ref="AO414:AQ414"/>
    <mergeCell ref="AD413:AG413"/>
    <mergeCell ref="AH413:AK413"/>
    <mergeCell ref="R425:S425"/>
    <mergeCell ref="T425:U425"/>
    <mergeCell ref="X425:Y425"/>
    <mergeCell ref="Z425:AA425"/>
    <mergeCell ref="R424:S424"/>
    <mergeCell ref="O421:V421"/>
    <mergeCell ref="R426:S426"/>
    <mergeCell ref="R423:S423"/>
    <mergeCell ref="T423:U423"/>
    <mergeCell ref="X423:Y423"/>
    <mergeCell ref="Z423:AA423"/>
    <mergeCell ref="AL414:AN414"/>
    <mergeCell ref="T424:U424"/>
    <mergeCell ref="X424:Y424"/>
    <mergeCell ref="Z426:AA426"/>
    <mergeCell ref="R422:S422"/>
    <mergeCell ref="R427:S427"/>
    <mergeCell ref="T427:U427"/>
    <mergeCell ref="X427:Y427"/>
    <mergeCell ref="Z427:AA427"/>
    <mergeCell ref="A97:C97"/>
    <mergeCell ref="D97:N97"/>
    <mergeCell ref="O97:Q97"/>
    <mergeCell ref="R97:AC97"/>
    <mergeCell ref="A430:B430"/>
    <mergeCell ref="T426:U426"/>
    <mergeCell ref="X426:Y426"/>
    <mergeCell ref="Z428:AA428"/>
    <mergeCell ref="A429:B429"/>
    <mergeCell ref="R429:S429"/>
    <mergeCell ref="R428:S428"/>
    <mergeCell ref="L101:O101"/>
    <mergeCell ref="P101:R101"/>
    <mergeCell ref="S101:T101"/>
    <mergeCell ref="P102:R102"/>
    <mergeCell ref="S102:T102"/>
    <mergeCell ref="U102:X102"/>
    <mergeCell ref="Y102:AA102"/>
    <mergeCell ref="AB102:AC102"/>
    <mergeCell ref="AB100:AC100"/>
    <mergeCell ref="U101:X101"/>
    <mergeCell ref="Y103:AA103"/>
    <mergeCell ref="AB103:AC103"/>
    <mergeCell ref="S107:T107"/>
    <mergeCell ref="T422:U422"/>
    <mergeCell ref="AB394:AC394"/>
    <mergeCell ref="S108:T108"/>
    <mergeCell ref="U108:X108"/>
    <mergeCell ref="V432:X432"/>
    <mergeCell ref="A431:B431"/>
    <mergeCell ref="O431:AB431"/>
    <mergeCell ref="T429:U429"/>
    <mergeCell ref="X429:Y429"/>
    <mergeCell ref="Z429:AA429"/>
    <mergeCell ref="X430:Y430"/>
    <mergeCell ref="Z430:AA430"/>
    <mergeCell ref="AR97:AS144"/>
    <mergeCell ref="AG99:AK99"/>
    <mergeCell ref="AN101:AP101"/>
    <mergeCell ref="AJ102:AL102"/>
    <mergeCell ref="AN102:AP102"/>
    <mergeCell ref="U100:X100"/>
    <mergeCell ref="Y100:AA100"/>
    <mergeCell ref="Z424:AA424"/>
    <mergeCell ref="A98:J98"/>
    <mergeCell ref="K98:AD98"/>
    <mergeCell ref="AE98:AQ98"/>
    <mergeCell ref="F99:H99"/>
    <mergeCell ref="L99:O99"/>
    <mergeCell ref="P99:R99"/>
    <mergeCell ref="S99:T99"/>
    <mergeCell ref="U99:X99"/>
    <mergeCell ref="Y99:AA99"/>
    <mergeCell ref="AB99:AC99"/>
    <mergeCell ref="L100:O100"/>
    <mergeCell ref="P100:R100"/>
    <mergeCell ref="S100:T100"/>
    <mergeCell ref="F101:H101"/>
    <mergeCell ref="T428:U428"/>
    <mergeCell ref="X428:Y428"/>
    <mergeCell ref="AF103:AP103"/>
    <mergeCell ref="Y101:AA101"/>
    <mergeCell ref="AB101:AC101"/>
    <mergeCell ref="AF101:AH101"/>
    <mergeCell ref="AB105:AC105"/>
    <mergeCell ref="U104:X104"/>
    <mergeCell ref="Y104:AA104"/>
    <mergeCell ref="AB104:AC104"/>
    <mergeCell ref="L105:O105"/>
    <mergeCell ref="F103:H103"/>
    <mergeCell ref="L103:O103"/>
    <mergeCell ref="P103:R103"/>
    <mergeCell ref="S103:T103"/>
    <mergeCell ref="U103:X103"/>
    <mergeCell ref="Y106:AA106"/>
    <mergeCell ref="F104:H104"/>
    <mergeCell ref="L104:O104"/>
    <mergeCell ref="P104:R104"/>
    <mergeCell ref="S104:T104"/>
    <mergeCell ref="Y105:AA105"/>
    <mergeCell ref="P105:R105"/>
    <mergeCell ref="S105:T105"/>
    <mergeCell ref="U105:X105"/>
    <mergeCell ref="S106:T106"/>
    <mergeCell ref="U106:X106"/>
    <mergeCell ref="AE102:AE107"/>
    <mergeCell ref="AB106:AC106"/>
    <mergeCell ref="B106:E106"/>
    <mergeCell ref="F106:I106"/>
    <mergeCell ref="L106:O106"/>
    <mergeCell ref="P106:R106"/>
    <mergeCell ref="B107:I107"/>
    <mergeCell ref="L107:O107"/>
    <mergeCell ref="P107:R107"/>
    <mergeCell ref="H113:N113"/>
    <mergeCell ref="A114:G114"/>
    <mergeCell ref="A115:G115"/>
    <mergeCell ref="Y108:AA108"/>
    <mergeCell ref="AB108:AC108"/>
    <mergeCell ref="U107:X107"/>
    <mergeCell ref="Y107:AA107"/>
    <mergeCell ref="AB107:AC107"/>
    <mergeCell ref="L108:O108"/>
    <mergeCell ref="P108:R108"/>
    <mergeCell ref="AH126:AK126"/>
    <mergeCell ref="AL126:AN126"/>
    <mergeCell ref="AO126:AQ126"/>
    <mergeCell ref="A109:N109"/>
    <mergeCell ref="AC109:AQ109"/>
    <mergeCell ref="AD124:AG124"/>
    <mergeCell ref="AH124:AK124"/>
    <mergeCell ref="AL124:AN124"/>
    <mergeCell ref="AO124:AQ124"/>
    <mergeCell ref="A113:G113"/>
    <mergeCell ref="AL127:AN127"/>
    <mergeCell ref="AO127:AQ127"/>
    <mergeCell ref="A131:B131"/>
    <mergeCell ref="AC131:AQ131"/>
    <mergeCell ref="A130:N130"/>
    <mergeCell ref="AD125:AG125"/>
    <mergeCell ref="AH125:AK125"/>
    <mergeCell ref="AL125:AN125"/>
    <mergeCell ref="AO125:AQ125"/>
    <mergeCell ref="AD126:AG126"/>
    <mergeCell ref="A117:G117"/>
    <mergeCell ref="A118:G118"/>
    <mergeCell ref="A119:G119"/>
    <mergeCell ref="A120:G120"/>
    <mergeCell ref="A121:G121"/>
    <mergeCell ref="A122:G122"/>
    <mergeCell ref="A123:G123"/>
    <mergeCell ref="A124:N124"/>
    <mergeCell ref="O133:V133"/>
    <mergeCell ref="A134:B134"/>
    <mergeCell ref="R134:S134"/>
    <mergeCell ref="T134:U134"/>
    <mergeCell ref="AD127:AG127"/>
    <mergeCell ref="AH127:AK127"/>
    <mergeCell ref="X134:Y134"/>
    <mergeCell ref="Z134:AA134"/>
    <mergeCell ref="A135:B135"/>
    <mergeCell ref="R135:S135"/>
    <mergeCell ref="T135:U135"/>
    <mergeCell ref="X135:Y135"/>
    <mergeCell ref="Z135:AA135"/>
    <mergeCell ref="Z136:AA136"/>
    <mergeCell ref="A137:B137"/>
    <mergeCell ref="R137:S137"/>
    <mergeCell ref="T137:U137"/>
    <mergeCell ref="X137:Y137"/>
    <mergeCell ref="Z137:AA137"/>
    <mergeCell ref="A136:B136"/>
    <mergeCell ref="R136:S136"/>
    <mergeCell ref="T136:U136"/>
    <mergeCell ref="X136:Y136"/>
    <mergeCell ref="A132:B132"/>
    <mergeCell ref="A133:B133"/>
    <mergeCell ref="Z138:AA138"/>
    <mergeCell ref="A139:B139"/>
    <mergeCell ref="R139:S139"/>
    <mergeCell ref="T139:U139"/>
    <mergeCell ref="X139:Y139"/>
    <mergeCell ref="Z139:AA139"/>
    <mergeCell ref="A138:B138"/>
    <mergeCell ref="R138:S138"/>
    <mergeCell ref="T138:U138"/>
    <mergeCell ref="X138:Y138"/>
    <mergeCell ref="Z140:AA140"/>
    <mergeCell ref="A142:B142"/>
    <mergeCell ref="R141:S141"/>
    <mergeCell ref="T141:U141"/>
    <mergeCell ref="X141:Y141"/>
    <mergeCell ref="Z141:AA141"/>
    <mergeCell ref="A140:B140"/>
    <mergeCell ref="R140:S140"/>
    <mergeCell ref="T140:U140"/>
    <mergeCell ref="X140:Y140"/>
    <mergeCell ref="X142:Y142"/>
    <mergeCell ref="Z142:AA142"/>
    <mergeCell ref="A144:B144"/>
    <mergeCell ref="O143:AB143"/>
    <mergeCell ref="P144:R144"/>
    <mergeCell ref="V144:X144"/>
    <mergeCell ref="A143:B143"/>
    <mergeCell ref="A190:B190"/>
    <mergeCell ref="AF245:AH245"/>
    <mergeCell ref="D241:N241"/>
    <mergeCell ref="O241:Q241"/>
    <mergeCell ref="R241:AC241"/>
    <mergeCell ref="P192:R192"/>
    <mergeCell ref="V192:X192"/>
    <mergeCell ref="X238:Y238"/>
    <mergeCell ref="Z238:AA238"/>
    <mergeCell ref="X190:Y190"/>
    <mergeCell ref="AB243:AC243"/>
    <mergeCell ref="AR241:AS288"/>
    <mergeCell ref="AG243:AK243"/>
    <mergeCell ref="AN245:AP245"/>
    <mergeCell ref="AJ246:AL246"/>
    <mergeCell ref="AN246:AP246"/>
    <mergeCell ref="AF250:AP250"/>
    <mergeCell ref="AH268:AK268"/>
    <mergeCell ref="AL268:AN268"/>
    <mergeCell ref="AO268:AQ268"/>
    <mergeCell ref="F245:H245"/>
    <mergeCell ref="A242:J242"/>
    <mergeCell ref="K242:AD242"/>
    <mergeCell ref="AE242:AQ242"/>
    <mergeCell ref="F243:H243"/>
    <mergeCell ref="L243:O243"/>
    <mergeCell ref="P243:R243"/>
    <mergeCell ref="S243:T243"/>
    <mergeCell ref="U243:X243"/>
    <mergeCell ref="Y243:AA243"/>
    <mergeCell ref="U244:X244"/>
    <mergeCell ref="Y244:AA244"/>
    <mergeCell ref="AB244:AC244"/>
    <mergeCell ref="F244:H244"/>
    <mergeCell ref="L244:O244"/>
    <mergeCell ref="P244:R244"/>
    <mergeCell ref="S244:T244"/>
    <mergeCell ref="Y247:AA247"/>
    <mergeCell ref="L245:O245"/>
    <mergeCell ref="S246:T246"/>
    <mergeCell ref="U246:X246"/>
    <mergeCell ref="Y246:AA246"/>
    <mergeCell ref="Y245:AA245"/>
    <mergeCell ref="P245:R245"/>
    <mergeCell ref="S245:T245"/>
    <mergeCell ref="F246:H246"/>
    <mergeCell ref="L246:O246"/>
    <mergeCell ref="P246:R246"/>
    <mergeCell ref="U245:X245"/>
    <mergeCell ref="AB247:AC247"/>
    <mergeCell ref="AB245:AC245"/>
    <mergeCell ref="L247:O247"/>
    <mergeCell ref="P247:R247"/>
    <mergeCell ref="S247:T247"/>
    <mergeCell ref="A259:G259"/>
    <mergeCell ref="U248:X248"/>
    <mergeCell ref="Y248:AA248"/>
    <mergeCell ref="AB248:AC248"/>
    <mergeCell ref="AE246:AE251"/>
    <mergeCell ref="AB246:AC246"/>
    <mergeCell ref="AF246:AH246"/>
    <mergeCell ref="U249:X249"/>
    <mergeCell ref="Y249:AA249"/>
    <mergeCell ref="AB249:AC249"/>
    <mergeCell ref="U247:X247"/>
    <mergeCell ref="F248:H248"/>
    <mergeCell ref="L248:O248"/>
    <mergeCell ref="P248:R248"/>
    <mergeCell ref="S248:T248"/>
    <mergeCell ref="F247:H247"/>
    <mergeCell ref="L249:O249"/>
    <mergeCell ref="P249:R249"/>
    <mergeCell ref="S249:T249"/>
    <mergeCell ref="S250:T250"/>
    <mergeCell ref="U250:X250"/>
    <mergeCell ref="Y250:AA250"/>
    <mergeCell ref="AB250:AC250"/>
    <mergeCell ref="R280:S280"/>
    <mergeCell ref="T280:U280"/>
    <mergeCell ref="X280:Y280"/>
    <mergeCell ref="A279:B279"/>
    <mergeCell ref="R279:S279"/>
    <mergeCell ref="T279:U279"/>
    <mergeCell ref="X279:Y279"/>
    <mergeCell ref="B250:E250"/>
    <mergeCell ref="F250:I250"/>
    <mergeCell ref="L250:O250"/>
    <mergeCell ref="P250:R250"/>
    <mergeCell ref="P251:R251"/>
    <mergeCell ref="S251:T251"/>
    <mergeCell ref="Y252:AA252"/>
    <mergeCell ref="U251:X251"/>
    <mergeCell ref="Y251:AA251"/>
    <mergeCell ref="P252:R252"/>
    <mergeCell ref="S252:T252"/>
    <mergeCell ref="U252:X252"/>
    <mergeCell ref="A253:N253"/>
    <mergeCell ref="A257:G257"/>
    <mergeCell ref="H257:N257"/>
    <mergeCell ref="A254:G254"/>
    <mergeCell ref="A255:G255"/>
    <mergeCell ref="H255:K255"/>
    <mergeCell ref="A256:G256"/>
    <mergeCell ref="H256:K256"/>
    <mergeCell ref="L256:N256"/>
    <mergeCell ref="B251:I251"/>
    <mergeCell ref="L251:O251"/>
    <mergeCell ref="L252:O252"/>
    <mergeCell ref="A258:G258"/>
    <mergeCell ref="AQ54:AQ59"/>
    <mergeCell ref="AF55:AP55"/>
    <mergeCell ref="AF54:AH54"/>
    <mergeCell ref="AJ54:AL54"/>
    <mergeCell ref="AN54:AP54"/>
    <mergeCell ref="A288:B288"/>
    <mergeCell ref="P288:R288"/>
    <mergeCell ref="V288:X288"/>
    <mergeCell ref="A286:B286"/>
    <mergeCell ref="X286:Y286"/>
    <mergeCell ref="AF102:AH102"/>
    <mergeCell ref="AF5:AH5"/>
    <mergeCell ref="AJ6:AL6"/>
    <mergeCell ref="AN6:AP6"/>
    <mergeCell ref="AF6:AH6"/>
    <mergeCell ref="AF7:AP7"/>
    <mergeCell ref="AO76:AQ76"/>
    <mergeCell ref="AD77:AG77"/>
    <mergeCell ref="AH77:AK77"/>
    <mergeCell ref="AL77:AN77"/>
    <mergeCell ref="AQ150:AQ155"/>
    <mergeCell ref="AE196:AQ196"/>
    <mergeCell ref="AO175:AQ175"/>
    <mergeCell ref="AO174:AQ174"/>
    <mergeCell ref="AL175:AN175"/>
    <mergeCell ref="AO173:AQ173"/>
    <mergeCell ref="AL174:AN174"/>
    <mergeCell ref="T284:U284"/>
    <mergeCell ref="X284:Y284"/>
    <mergeCell ref="A284:B284"/>
    <mergeCell ref="R284:S284"/>
    <mergeCell ref="Z279:AA279"/>
    <mergeCell ref="AD241:AG241"/>
    <mergeCell ref="AH241:AJ241"/>
    <mergeCell ref="AK241:AQ241"/>
    <mergeCell ref="AO223:AQ223"/>
    <mergeCell ref="AO222:AQ222"/>
    <mergeCell ref="AL223:AN223"/>
    <mergeCell ref="AD223:AG223"/>
    <mergeCell ref="AD222:AG222"/>
    <mergeCell ref="AQ246:AQ251"/>
    <mergeCell ref="AE292:AQ292"/>
    <mergeCell ref="AO271:AQ271"/>
    <mergeCell ref="AO270:AQ270"/>
    <mergeCell ref="AL271:AN271"/>
    <mergeCell ref="AO269:AQ269"/>
    <mergeCell ref="AL270:AN270"/>
    <mergeCell ref="AD268:AG268"/>
    <mergeCell ref="AD271:AG271"/>
    <mergeCell ref="AH289:AJ289"/>
    <mergeCell ref="AF247:AP247"/>
    <mergeCell ref="AC275:AQ275"/>
    <mergeCell ref="AB252:AC252"/>
    <mergeCell ref="AB251:AC251"/>
    <mergeCell ref="AC253:AQ253"/>
    <mergeCell ref="AD269:AG269"/>
    <mergeCell ref="AH269:AK269"/>
    <mergeCell ref="AL269:AN269"/>
    <mergeCell ref="O239:AB239"/>
    <mergeCell ref="P240:R240"/>
    <mergeCell ref="V240:X240"/>
    <mergeCell ref="Z236:AA236"/>
    <mergeCell ref="AI245:AM245"/>
    <mergeCell ref="O277:V277"/>
    <mergeCell ref="Z332:AA332"/>
    <mergeCell ref="R333:S333"/>
    <mergeCell ref="T333:U333"/>
    <mergeCell ref="X333:Y333"/>
    <mergeCell ref="Z333:AA333"/>
    <mergeCell ref="R332:S332"/>
    <mergeCell ref="T332:U332"/>
    <mergeCell ref="X332:Y332"/>
    <mergeCell ref="V336:X336"/>
    <mergeCell ref="R327:S327"/>
    <mergeCell ref="AQ486:AQ491"/>
    <mergeCell ref="AI437:AM437"/>
    <mergeCell ref="AE438:AE443"/>
    <mergeCell ref="AQ438:AQ443"/>
    <mergeCell ref="AE484:AQ484"/>
    <mergeCell ref="AF490:AP490"/>
    <mergeCell ref="AJ486:AL486"/>
    <mergeCell ref="AN486:AP486"/>
    <mergeCell ref="AL483:AN483"/>
    <mergeCell ref="AI341:AM341"/>
    <mergeCell ref="T327:U327"/>
    <mergeCell ref="X327:Y327"/>
    <mergeCell ref="AE388:AQ388"/>
    <mergeCell ref="AD385:AG385"/>
    <mergeCell ref="AH385:AJ385"/>
    <mergeCell ref="AK385:AQ385"/>
    <mergeCell ref="AO367:AQ367"/>
    <mergeCell ref="AO366:AQ366"/>
    <mergeCell ref="AL367:AN367"/>
    <mergeCell ref="AL366:AN366"/>
    <mergeCell ref="AQ390:AQ395"/>
    <mergeCell ref="AE436:AQ436"/>
    <mergeCell ref="AC83:AQ83"/>
    <mergeCell ref="AL435:AN435"/>
    <mergeCell ref="AI149:AM149"/>
    <mergeCell ref="AI197:AM197"/>
    <mergeCell ref="AF391:AP391"/>
    <mergeCell ref="AI389:AM389"/>
    <mergeCell ref="AD173:AG173"/>
    <mergeCell ref="AE198:AE203"/>
    <mergeCell ref="AD270:AG270"/>
    <mergeCell ref="AH270:AK270"/>
    <mergeCell ref="AO412:AQ412"/>
    <mergeCell ref="AL339:AN339"/>
    <mergeCell ref="AL387:AN387"/>
    <mergeCell ref="AE100:AQ100"/>
    <mergeCell ref="AI101:AM101"/>
    <mergeCell ref="AQ102:AQ107"/>
    <mergeCell ref="AQ342:AQ347"/>
    <mergeCell ref="AD365:AG365"/>
    <mergeCell ref="AQ294:AQ299"/>
    <mergeCell ref="AE340:AQ340"/>
    <mergeCell ref="AD415:AG415"/>
    <mergeCell ref="AH415:AK415"/>
    <mergeCell ref="AL415:AN415"/>
    <mergeCell ref="AO415:AQ415"/>
    <mergeCell ref="AD414:AG414"/>
    <mergeCell ref="AH414:AK414"/>
    <mergeCell ref="AC419:AQ419"/>
    <mergeCell ref="AL413:AN413"/>
    <mergeCell ref="AO413:AQ413"/>
    <mergeCell ref="R385:AC385"/>
    <mergeCell ref="AE244:AQ244"/>
    <mergeCell ref="AL243:AN243"/>
    <mergeCell ref="AL291:AN291"/>
    <mergeCell ref="AF106:AP106"/>
    <mergeCell ref="AD97:AG97"/>
    <mergeCell ref="AH97:AJ97"/>
    <mergeCell ref="AK97:AQ97"/>
    <mergeCell ref="A26:G26"/>
    <mergeCell ref="A27:G27"/>
    <mergeCell ref="A28:N28"/>
    <mergeCell ref="AE342:AE347"/>
    <mergeCell ref="AE294:AE299"/>
    <mergeCell ref="T285:U285"/>
    <mergeCell ref="X285:Y285"/>
    <mergeCell ref="Z285:AA285"/>
    <mergeCell ref="Z286:AA286"/>
    <mergeCell ref="A282:B282"/>
    <mergeCell ref="H15:K15"/>
    <mergeCell ref="A16:G16"/>
    <mergeCell ref="H16:K16"/>
    <mergeCell ref="L16:N16"/>
    <mergeCell ref="A17:G17"/>
    <mergeCell ref="H17:N17"/>
    <mergeCell ref="A20:G20"/>
    <mergeCell ref="A21:G21"/>
    <mergeCell ref="A22:G22"/>
    <mergeCell ref="A23:G23"/>
    <mergeCell ref="A24:G24"/>
    <mergeCell ref="A25:G25"/>
    <mergeCell ref="AH271:AK271"/>
    <mergeCell ref="AL51:AN51"/>
    <mergeCell ref="AL99:AN99"/>
    <mergeCell ref="AL147:AN147"/>
    <mergeCell ref="A62:G62"/>
    <mergeCell ref="A63:G63"/>
    <mergeCell ref="A64:G64"/>
    <mergeCell ref="H64:K64"/>
    <mergeCell ref="L64:N64"/>
    <mergeCell ref="A65:G65"/>
    <mergeCell ref="H65:N65"/>
    <mergeCell ref="A66:G66"/>
    <mergeCell ref="A67:G67"/>
    <mergeCell ref="A68:G68"/>
    <mergeCell ref="A69:G69"/>
    <mergeCell ref="L56:O56"/>
    <mergeCell ref="A70:G70"/>
    <mergeCell ref="A71:G71"/>
    <mergeCell ref="A72:G72"/>
    <mergeCell ref="A73:G73"/>
    <mergeCell ref="A14:G14"/>
    <mergeCell ref="A15:G15"/>
    <mergeCell ref="A18:G18"/>
    <mergeCell ref="A19:G19"/>
    <mergeCell ref="L58:O58"/>
    <mergeCell ref="A283:B283"/>
    <mergeCell ref="A281:B281"/>
    <mergeCell ref="R281:S281"/>
    <mergeCell ref="T281:U281"/>
    <mergeCell ref="X281:Y281"/>
    <mergeCell ref="Z280:AA280"/>
    <mergeCell ref="A276:B276"/>
    <mergeCell ref="A277:B277"/>
    <mergeCell ref="A74:G74"/>
    <mergeCell ref="A75:G75"/>
    <mergeCell ref="A76:N76"/>
    <mergeCell ref="A110:G110"/>
    <mergeCell ref="A111:G111"/>
    <mergeCell ref="H111:K111"/>
    <mergeCell ref="A112:G112"/>
    <mergeCell ref="H112:K112"/>
    <mergeCell ref="L112:N112"/>
    <mergeCell ref="F102:H102"/>
    <mergeCell ref="L102:O102"/>
    <mergeCell ref="F100:H100"/>
    <mergeCell ref="A116:G116"/>
    <mergeCell ref="A87:B87"/>
    <mergeCell ref="A94:B94"/>
    <mergeCell ref="A95:B95"/>
    <mergeCell ref="A89:B89"/>
    <mergeCell ref="A278:B278"/>
    <mergeCell ref="R278:S278"/>
    <mergeCell ref="T278:U278"/>
    <mergeCell ref="X278:Y278"/>
    <mergeCell ref="Z278:AA278"/>
    <mergeCell ref="Z281:AA281"/>
    <mergeCell ref="A280:B280"/>
    <mergeCell ref="A169:G169"/>
    <mergeCell ref="A170:G170"/>
    <mergeCell ref="A171:G171"/>
    <mergeCell ref="A172:N172"/>
    <mergeCell ref="A206:G206"/>
    <mergeCell ref="A207:G207"/>
    <mergeCell ref="H207:K207"/>
    <mergeCell ref="A208:G208"/>
    <mergeCell ref="H208:K208"/>
    <mergeCell ref="L208:N208"/>
    <mergeCell ref="A209:G209"/>
    <mergeCell ref="H209:N209"/>
    <mergeCell ref="A210:G210"/>
    <mergeCell ref="A211:G211"/>
    <mergeCell ref="A212:G212"/>
    <mergeCell ref="A213:G213"/>
    <mergeCell ref="A214:G214"/>
    <mergeCell ref="A182:B182"/>
    <mergeCell ref="F198:H198"/>
    <mergeCell ref="L198:O198"/>
    <mergeCell ref="A260:G260"/>
    <mergeCell ref="A261:G261"/>
    <mergeCell ref="A262:G262"/>
    <mergeCell ref="A263:G263"/>
    <mergeCell ref="A264:G264"/>
    <mergeCell ref="A265:G265"/>
    <mergeCell ref="A266:G266"/>
    <mergeCell ref="A267:G267"/>
    <mergeCell ref="A268:N268"/>
    <mergeCell ref="A302:G302"/>
    <mergeCell ref="A275:B275"/>
    <mergeCell ref="L300:O300"/>
    <mergeCell ref="L297:O297"/>
    <mergeCell ref="L295:O295"/>
    <mergeCell ref="A303:G303"/>
    <mergeCell ref="H303:K303"/>
    <mergeCell ref="A304:G304"/>
    <mergeCell ref="H304:K304"/>
    <mergeCell ref="L304:N304"/>
    <mergeCell ref="A287:B287"/>
    <mergeCell ref="O287:AB287"/>
    <mergeCell ref="Z284:AA284"/>
    <mergeCell ref="A285:B285"/>
    <mergeCell ref="R285:S285"/>
    <mergeCell ref="R283:S283"/>
    <mergeCell ref="T283:U283"/>
    <mergeCell ref="X283:Y283"/>
    <mergeCell ref="Z282:AA282"/>
    <mergeCell ref="Z283:AA283"/>
    <mergeCell ref="R282:S282"/>
    <mergeCell ref="T282:U282"/>
    <mergeCell ref="X282:Y282"/>
    <mergeCell ref="A350:G350"/>
    <mergeCell ref="A331:B331"/>
    <mergeCell ref="A329:B329"/>
    <mergeCell ref="A327:B327"/>
    <mergeCell ref="B347:I347"/>
    <mergeCell ref="A330:B330"/>
    <mergeCell ref="A333:B333"/>
    <mergeCell ref="A332:B332"/>
    <mergeCell ref="B346:E346"/>
    <mergeCell ref="F346:I346"/>
    <mergeCell ref="L346:O346"/>
    <mergeCell ref="A335:B335"/>
    <mergeCell ref="O325:V325"/>
    <mergeCell ref="A326:B326"/>
    <mergeCell ref="R326:S326"/>
    <mergeCell ref="T326:U326"/>
    <mergeCell ref="A352:G352"/>
    <mergeCell ref="H352:K352"/>
    <mergeCell ref="L352:N352"/>
    <mergeCell ref="A432:B432"/>
    <mergeCell ref="A493:N493"/>
    <mergeCell ref="A353:G353"/>
    <mergeCell ref="H353:N353"/>
    <mergeCell ref="A354:G354"/>
    <mergeCell ref="A355:G355"/>
    <mergeCell ref="A356:G356"/>
    <mergeCell ref="A357:G357"/>
    <mergeCell ref="A358:G358"/>
    <mergeCell ref="A359:G359"/>
    <mergeCell ref="A360:G360"/>
    <mergeCell ref="A361:G361"/>
    <mergeCell ref="A362:G362"/>
    <mergeCell ref="A363:G363"/>
    <mergeCell ref="A364:N364"/>
    <mergeCell ref="A398:G398"/>
    <mergeCell ref="L390:O390"/>
    <mergeCell ref="A385:C385"/>
    <mergeCell ref="D385:N385"/>
    <mergeCell ref="O385:Q385"/>
    <mergeCell ref="A383:B383"/>
    <mergeCell ref="O383:AB383"/>
    <mergeCell ref="A381:B381"/>
    <mergeCell ref="R381:S381"/>
    <mergeCell ref="T381:U381"/>
    <mergeCell ref="X381:Y381"/>
    <mergeCell ref="Z381:AA381"/>
    <mergeCell ref="A380:B380"/>
    <mergeCell ref="R380:S380"/>
    <mergeCell ref="T380:U380"/>
    <mergeCell ref="X380:Y380"/>
    <mergeCell ref="P432:R432"/>
    <mergeCell ref="AR1:AS48"/>
    <mergeCell ref="H63:L63"/>
    <mergeCell ref="F435:H435"/>
    <mergeCell ref="L435:O435"/>
    <mergeCell ref="A434:J434"/>
    <mergeCell ref="A406:G406"/>
    <mergeCell ref="A407:G407"/>
    <mergeCell ref="A408:G408"/>
    <mergeCell ref="A507:G507"/>
    <mergeCell ref="A508:N508"/>
    <mergeCell ref="A498:G498"/>
    <mergeCell ref="A499:G499"/>
    <mergeCell ref="A500:G500"/>
    <mergeCell ref="A501:G501"/>
    <mergeCell ref="A502:G502"/>
    <mergeCell ref="A409:G409"/>
    <mergeCell ref="A410:G410"/>
    <mergeCell ref="A411:G411"/>
    <mergeCell ref="A412:N412"/>
    <mergeCell ref="A446:G446"/>
    <mergeCell ref="A447:G447"/>
    <mergeCell ref="H447:K447"/>
    <mergeCell ref="A428:B428"/>
    <mergeCell ref="A445:N445"/>
    <mergeCell ref="A433:C433"/>
    <mergeCell ref="H449:N449"/>
    <mergeCell ref="A450:G450"/>
    <mergeCell ref="A451:G451"/>
    <mergeCell ref="A452:G452"/>
    <mergeCell ref="A453:G453"/>
    <mergeCell ref="A454:G454"/>
    <mergeCell ref="A455:G455"/>
  </mergeCells>
  <phoneticPr fontId="3" type="noConversion"/>
  <pageMargins left="0.2" right="0.2" top="0.25" bottom="0.25" header="0.5" footer="0.5"/>
  <pageSetup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27"/>
  <sheetViews>
    <sheetView zoomScale="96" zoomScaleNormal="96" workbookViewId="0">
      <selection activeCell="B31" sqref="B31"/>
    </sheetView>
  </sheetViews>
  <sheetFormatPr defaultRowHeight="15"/>
  <cols>
    <col min="1" max="1" width="20" style="225" customWidth="1"/>
    <col min="2" max="2" width="96.85546875" style="226" customWidth="1"/>
    <col min="3" max="16384" width="9.140625" style="219"/>
  </cols>
  <sheetData>
    <row r="1" spans="1:2" ht="15.75">
      <c r="A1" s="217" t="s">
        <v>156</v>
      </c>
      <c r="B1" s="218" t="s">
        <v>157</v>
      </c>
    </row>
    <row r="2" spans="1:2">
      <c r="A2" s="220" t="s">
        <v>158</v>
      </c>
      <c r="B2" s="221" t="s">
        <v>159</v>
      </c>
    </row>
    <row r="3" spans="1:2">
      <c r="A3" s="220" t="s">
        <v>160</v>
      </c>
      <c r="B3" s="221" t="s">
        <v>161</v>
      </c>
    </row>
    <row r="4" spans="1:2">
      <c r="A4" s="220" t="s">
        <v>162</v>
      </c>
      <c r="B4" s="221" t="s">
        <v>163</v>
      </c>
    </row>
    <row r="5" spans="1:2">
      <c r="A5" s="220" t="s">
        <v>181</v>
      </c>
      <c r="B5" s="221" t="s">
        <v>1004</v>
      </c>
    </row>
    <row r="6" spans="1:2">
      <c r="A6" s="220" t="s">
        <v>164</v>
      </c>
      <c r="B6" s="221" t="s">
        <v>165</v>
      </c>
    </row>
    <row r="7" spans="1:2">
      <c r="A7" s="220" t="s">
        <v>102</v>
      </c>
      <c r="B7" s="222" t="s">
        <v>166</v>
      </c>
    </row>
    <row r="8" spans="1:2">
      <c r="A8" s="220" t="s">
        <v>167</v>
      </c>
      <c r="B8" s="222" t="s">
        <v>1005</v>
      </c>
    </row>
    <row r="9" spans="1:2">
      <c r="A9" s="220" t="s">
        <v>168</v>
      </c>
      <c r="B9" s="221" t="s">
        <v>169</v>
      </c>
    </row>
    <row r="10" spans="1:2">
      <c r="A10" s="220" t="s">
        <v>170</v>
      </c>
      <c r="B10" s="221" t="s">
        <v>1003</v>
      </c>
    </row>
    <row r="11" spans="1:2">
      <c r="A11" s="223" t="s">
        <v>171</v>
      </c>
      <c r="B11" s="224" t="s">
        <v>172</v>
      </c>
    </row>
    <row r="14" spans="1:2" ht="15.75">
      <c r="A14" s="217" t="s">
        <v>173</v>
      </c>
      <c r="B14" s="218" t="s">
        <v>157</v>
      </c>
    </row>
    <row r="15" spans="1:2">
      <c r="A15" s="220" t="s">
        <v>21</v>
      </c>
      <c r="B15" s="222" t="s">
        <v>174</v>
      </c>
    </row>
    <row r="16" spans="1:2">
      <c r="A16" s="220" t="s">
        <v>175</v>
      </c>
      <c r="B16" s="222" t="s">
        <v>176</v>
      </c>
    </row>
    <row r="17" spans="1:2" ht="30">
      <c r="A17" s="220" t="s">
        <v>112</v>
      </c>
      <c r="B17" s="222" t="s">
        <v>1001</v>
      </c>
    </row>
    <row r="18" spans="1:2">
      <c r="A18" s="220" t="s">
        <v>177</v>
      </c>
      <c r="B18" s="222" t="s">
        <v>178</v>
      </c>
    </row>
    <row r="19" spans="1:2" ht="30">
      <c r="A19" s="223" t="s">
        <v>179</v>
      </c>
      <c r="B19" s="224" t="s">
        <v>1002</v>
      </c>
    </row>
    <row r="22" spans="1:2">
      <c r="A22" s="225" t="s">
        <v>39</v>
      </c>
      <c r="B22" s="226" t="s">
        <v>157</v>
      </c>
    </row>
    <row r="23" spans="1:2">
      <c r="A23" s="225" t="s">
        <v>997</v>
      </c>
      <c r="B23" s="226" t="s">
        <v>998</v>
      </c>
    </row>
    <row r="24" spans="1:2" ht="30">
      <c r="A24" s="225" t="s">
        <v>997</v>
      </c>
      <c r="B24" s="226" t="s">
        <v>999</v>
      </c>
    </row>
    <row r="25" spans="1:2">
      <c r="A25" s="225" t="s">
        <v>997</v>
      </c>
      <c r="B25" s="227" t="s">
        <v>1000</v>
      </c>
    </row>
    <row r="26" spans="1:2">
      <c r="A26" s="228" t="s">
        <v>997</v>
      </c>
      <c r="B26" s="229" t="s">
        <v>1006</v>
      </c>
    </row>
    <row r="27" spans="1:2">
      <c r="A27" s="228" t="s">
        <v>997</v>
      </c>
      <c r="B27" s="229" t="s">
        <v>1007</v>
      </c>
    </row>
  </sheetData>
  <phoneticPr fontId="3" type="noConversion"/>
  <pageMargins left="0.75" right="0.75" top="1" bottom="1" header="0.5" footer="0.5"/>
  <pageSetup orientation="landscape" verticalDpi="525" r:id="rId1"/>
  <headerFooter alignWithMargins="0"/>
  <tableParts count="3">
    <tablePart r:id="rId2"/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U79"/>
  <sheetViews>
    <sheetView workbookViewId="0">
      <selection activeCell="C38" sqref="C38"/>
    </sheetView>
  </sheetViews>
  <sheetFormatPr defaultColWidth="4.7109375" defaultRowHeight="12.75"/>
  <cols>
    <col min="1" max="2" width="4.7109375" customWidth="1"/>
    <col min="3" max="3" width="33.7109375" customWidth="1"/>
    <col min="4" max="10" width="4.7109375" style="1" customWidth="1"/>
    <col min="11" max="13" width="4.7109375" customWidth="1"/>
    <col min="14" max="14" width="33.7109375" customWidth="1"/>
    <col min="15" max="21" width="4.7109375" style="1" customWidth="1"/>
  </cols>
  <sheetData>
    <row r="1" spans="1:21">
      <c r="O1" s="1">
        <f>SUM(J6,J14,J28,U27,U33,U38,U14,U6)</f>
        <v>233</v>
      </c>
      <c r="P1" s="1">
        <f>H59</f>
        <v>135</v>
      </c>
      <c r="Q1" s="1">
        <f>H66</f>
        <v>54</v>
      </c>
      <c r="R1" s="1">
        <f>D79</f>
        <v>28</v>
      </c>
      <c r="T1" s="1">
        <f>SUM(O1:R1)</f>
        <v>450</v>
      </c>
    </row>
    <row r="3" spans="1:21">
      <c r="D3" s="1" t="s">
        <v>372</v>
      </c>
      <c r="E3" s="1" t="s">
        <v>373</v>
      </c>
      <c r="F3" s="1" t="s">
        <v>374</v>
      </c>
      <c r="H3" s="1" t="s">
        <v>372</v>
      </c>
      <c r="I3" s="1" t="s">
        <v>373</v>
      </c>
      <c r="J3" s="1" t="s">
        <v>374</v>
      </c>
      <c r="O3" s="1" t="s">
        <v>372</v>
      </c>
      <c r="P3" s="1" t="s">
        <v>373</v>
      </c>
      <c r="Q3" s="1" t="s">
        <v>374</v>
      </c>
      <c r="S3" s="1" t="s">
        <v>372</v>
      </c>
      <c r="T3" s="1" t="s">
        <v>373</v>
      </c>
      <c r="U3" s="1" t="s">
        <v>374</v>
      </c>
    </row>
    <row r="4" spans="1:21">
      <c r="A4" s="27" t="s">
        <v>347</v>
      </c>
      <c r="B4" s="27"/>
      <c r="C4" s="27"/>
      <c r="D4" s="28">
        <f>IF(SUM(D5:D9)&lt;1,1,SUM(D5:D9))</f>
        <v>1</v>
      </c>
      <c r="E4" s="28">
        <f t="shared" ref="E4:E9" si="0">D4*2</f>
        <v>2</v>
      </c>
      <c r="F4" s="28">
        <f t="shared" ref="F4:F9" si="1">D4*4</f>
        <v>4</v>
      </c>
      <c r="G4" s="28"/>
      <c r="H4" s="29"/>
      <c r="I4" s="29">
        <v>4</v>
      </c>
      <c r="J4" s="29"/>
      <c r="L4" s="27" t="s">
        <v>350</v>
      </c>
      <c r="M4" s="27"/>
      <c r="N4" s="27"/>
      <c r="O4" s="28">
        <f>IF(SUM(O5:O8)&lt;1,1,SUM(O5:O8))</f>
        <v>3</v>
      </c>
      <c r="P4" s="28">
        <f>O4*2</f>
        <v>6</v>
      </c>
      <c r="Q4" s="28">
        <f>O4*4</f>
        <v>12</v>
      </c>
      <c r="R4" s="28"/>
      <c r="S4" s="29"/>
      <c r="T4" s="29">
        <v>3</v>
      </c>
      <c r="U4" s="29"/>
    </row>
    <row r="5" spans="1:21">
      <c r="B5" t="s">
        <v>106</v>
      </c>
      <c r="D5" s="1">
        <v>5</v>
      </c>
      <c r="E5" s="1">
        <f t="shared" si="0"/>
        <v>10</v>
      </c>
      <c r="F5" s="1">
        <f t="shared" si="1"/>
        <v>20</v>
      </c>
      <c r="M5" t="s">
        <v>114</v>
      </c>
      <c r="O5" s="1">
        <v>3</v>
      </c>
      <c r="P5" s="1">
        <f>O5*2</f>
        <v>6</v>
      </c>
      <c r="Q5" s="1">
        <f>O5*4</f>
        <v>12</v>
      </c>
    </row>
    <row r="6" spans="1:21">
      <c r="B6" t="s">
        <v>108</v>
      </c>
      <c r="D6" s="1">
        <v>-1</v>
      </c>
      <c r="E6" s="1">
        <f t="shared" si="0"/>
        <v>-2</v>
      </c>
      <c r="F6" s="1">
        <f t="shared" si="1"/>
        <v>-4</v>
      </c>
      <c r="I6" s="1" t="s">
        <v>375</v>
      </c>
      <c r="J6" s="1">
        <f>SUM(H4*D4,I4*E4,J4*F4)</f>
        <v>8</v>
      </c>
      <c r="M6" t="s">
        <v>376</v>
      </c>
      <c r="O6" s="1">
        <v>0</v>
      </c>
      <c r="P6" s="1">
        <f>O6*2</f>
        <v>0</v>
      </c>
      <c r="Q6" s="1">
        <f>O6*4</f>
        <v>0</v>
      </c>
      <c r="T6" s="1" t="s">
        <v>375</v>
      </c>
      <c r="U6" s="1">
        <f>SUM(S4*O4,T4*P4,U4*Q4)</f>
        <v>18</v>
      </c>
    </row>
    <row r="7" spans="1:21">
      <c r="B7" t="s">
        <v>109</v>
      </c>
      <c r="D7" s="1">
        <v>-1</v>
      </c>
      <c r="E7" s="1">
        <f t="shared" si="0"/>
        <v>-2</v>
      </c>
      <c r="F7" s="1">
        <f t="shared" si="1"/>
        <v>-4</v>
      </c>
      <c r="P7" s="1">
        <f>O7*2</f>
        <v>0</v>
      </c>
      <c r="Q7" s="1">
        <f>O7*4</f>
        <v>0</v>
      </c>
    </row>
    <row r="8" spans="1:21">
      <c r="B8" t="s">
        <v>377</v>
      </c>
      <c r="D8" s="1">
        <v>-2</v>
      </c>
      <c r="E8" s="1">
        <f t="shared" si="0"/>
        <v>-4</v>
      </c>
      <c r="F8" s="1">
        <f t="shared" si="1"/>
        <v>-8</v>
      </c>
    </row>
    <row r="9" spans="1:21">
      <c r="B9" t="s">
        <v>107</v>
      </c>
      <c r="D9" s="1">
        <v>-2</v>
      </c>
      <c r="E9" s="1">
        <f t="shared" si="0"/>
        <v>-4</v>
      </c>
      <c r="F9" s="1">
        <f t="shared" si="1"/>
        <v>-8</v>
      </c>
    </row>
    <row r="11" spans="1:21">
      <c r="D11" s="1" t="s">
        <v>372</v>
      </c>
      <c r="E11" s="1" t="s">
        <v>373</v>
      </c>
      <c r="F11" s="1" t="s">
        <v>374</v>
      </c>
      <c r="H11" s="1" t="s">
        <v>372</v>
      </c>
      <c r="I11" s="1" t="s">
        <v>373</v>
      </c>
      <c r="J11" s="1" t="s">
        <v>374</v>
      </c>
      <c r="O11" s="1" t="s">
        <v>372</v>
      </c>
      <c r="P11" s="1" t="s">
        <v>373</v>
      </c>
      <c r="Q11" s="1" t="s">
        <v>374</v>
      </c>
      <c r="S11" s="1" t="s">
        <v>372</v>
      </c>
      <c r="T11" s="1" t="s">
        <v>373</v>
      </c>
      <c r="U11" s="1" t="s">
        <v>374</v>
      </c>
    </row>
    <row r="12" spans="1:21">
      <c r="A12" s="27" t="s">
        <v>100</v>
      </c>
      <c r="B12" s="27"/>
      <c r="C12" s="27"/>
      <c r="D12" s="28">
        <f>IF(SUM(D13:D16)&lt;1,1,SUM(D13:D16))</f>
        <v>1</v>
      </c>
      <c r="E12" s="28">
        <f t="shared" ref="E12:E17" si="2">D12*2</f>
        <v>2</v>
      </c>
      <c r="F12" s="28">
        <f t="shared" ref="F12:F17" si="3">D12*4</f>
        <v>4</v>
      </c>
      <c r="G12" s="28"/>
      <c r="H12" s="29">
        <v>6</v>
      </c>
      <c r="I12" s="29"/>
      <c r="J12" s="29">
        <v>1</v>
      </c>
      <c r="L12" s="27" t="s">
        <v>104</v>
      </c>
      <c r="M12" s="27"/>
      <c r="N12" s="27"/>
      <c r="O12" s="28">
        <f>IF(SUM(O13:O16)&lt;1,1,SUM(O13:O16))</f>
        <v>2</v>
      </c>
      <c r="P12" s="28">
        <f>O12*2</f>
        <v>4</v>
      </c>
      <c r="Q12" s="28">
        <f>O12*4</f>
        <v>8</v>
      </c>
      <c r="R12" s="28"/>
      <c r="S12" s="29">
        <v>3</v>
      </c>
      <c r="T12" s="29"/>
      <c r="U12" s="29">
        <v>1</v>
      </c>
    </row>
    <row r="13" spans="1:21">
      <c r="B13" t="s">
        <v>111</v>
      </c>
      <c r="D13" s="1">
        <v>5</v>
      </c>
      <c r="E13" s="1">
        <f t="shared" si="2"/>
        <v>10</v>
      </c>
      <c r="F13" s="1">
        <f t="shared" si="3"/>
        <v>20</v>
      </c>
      <c r="M13" t="s">
        <v>105</v>
      </c>
      <c r="O13" s="1">
        <v>5</v>
      </c>
      <c r="P13" s="1">
        <f>O13*2</f>
        <v>10</v>
      </c>
      <c r="Q13" s="1">
        <f>O13*4</f>
        <v>20</v>
      </c>
    </row>
    <row r="14" spans="1:21">
      <c r="B14" t="s">
        <v>109</v>
      </c>
      <c r="D14" s="1">
        <v>-1</v>
      </c>
      <c r="E14" s="1">
        <f t="shared" si="2"/>
        <v>-2</v>
      </c>
      <c r="F14" s="1">
        <f t="shared" si="3"/>
        <v>-4</v>
      </c>
      <c r="I14" s="1" t="s">
        <v>375</v>
      </c>
      <c r="J14" s="1">
        <f>SUM(H12*D12,I12*E12,J12*F12,J15:J18)</f>
        <v>38</v>
      </c>
      <c r="M14" t="s">
        <v>108</v>
      </c>
      <c r="O14" s="1">
        <v>-1</v>
      </c>
      <c r="P14" s="1">
        <f>O14*2</f>
        <v>-2</v>
      </c>
      <c r="Q14" s="1">
        <f>O14*4</f>
        <v>-4</v>
      </c>
      <c r="T14" s="1" t="s">
        <v>375</v>
      </c>
      <c r="U14" s="1">
        <f>SUM(S12*O12,T12*P12,U12*Q12,U15:U18)</f>
        <v>18</v>
      </c>
    </row>
    <row r="15" spans="1:21">
      <c r="B15" t="s">
        <v>378</v>
      </c>
      <c r="D15" s="1">
        <v>-1</v>
      </c>
      <c r="E15" s="1">
        <f t="shared" si="2"/>
        <v>-2</v>
      </c>
      <c r="F15" s="1">
        <f t="shared" si="3"/>
        <v>-4</v>
      </c>
      <c r="H15" s="1">
        <v>4</v>
      </c>
      <c r="I15" s="1" t="s">
        <v>379</v>
      </c>
      <c r="J15" s="1">
        <f>H15*VLOOKUP(I15,B20:D23,3,FALSE)</f>
        <v>24</v>
      </c>
      <c r="M15" t="s">
        <v>380</v>
      </c>
      <c r="O15" s="1">
        <v>-1</v>
      </c>
      <c r="P15" s="1">
        <f>O15*2</f>
        <v>-2</v>
      </c>
      <c r="Q15" s="1">
        <f>O15*4</f>
        <v>-4</v>
      </c>
      <c r="S15" s="1">
        <v>1</v>
      </c>
      <c r="T15" s="1" t="s">
        <v>379</v>
      </c>
      <c r="U15" s="1">
        <f>S15*VLOOKUP(T15,M20:O23,3,FALSE)</f>
        <v>4</v>
      </c>
    </row>
    <row r="16" spans="1:21">
      <c r="B16" t="s">
        <v>381</v>
      </c>
      <c r="D16" s="1">
        <v>-2</v>
      </c>
      <c r="E16" s="1">
        <f t="shared" si="2"/>
        <v>-4</v>
      </c>
      <c r="F16" s="1">
        <f t="shared" si="3"/>
        <v>-8</v>
      </c>
      <c r="H16" s="1">
        <v>2</v>
      </c>
      <c r="I16" s="1" t="s">
        <v>382</v>
      </c>
      <c r="J16" s="1">
        <f>H16*VLOOKUP(I16,B20:D23,3,FALSE)</f>
        <v>4</v>
      </c>
      <c r="M16" t="s">
        <v>383</v>
      </c>
      <c r="O16" s="1">
        <v>-1</v>
      </c>
      <c r="P16" s="1">
        <f>O16*2</f>
        <v>-2</v>
      </c>
      <c r="Q16" s="1">
        <f>O16*4</f>
        <v>-4</v>
      </c>
      <c r="T16" s="1" t="s">
        <v>382</v>
      </c>
      <c r="U16" s="1">
        <f>S16*VLOOKUP(T16,M20:O23,3,FALSE)</f>
        <v>0</v>
      </c>
    </row>
    <row r="17" spans="1:21">
      <c r="B17" t="s">
        <v>107</v>
      </c>
      <c r="D17" s="1">
        <v>-2</v>
      </c>
      <c r="E17" s="1">
        <f t="shared" si="2"/>
        <v>-4</v>
      </c>
      <c r="F17" s="1">
        <f t="shared" si="3"/>
        <v>-8</v>
      </c>
      <c r="I17" s="1" t="s">
        <v>384</v>
      </c>
      <c r="J17" s="1">
        <f>H17*VLOOKUP(I17,B20:D23,3,FALSE)</f>
        <v>0</v>
      </c>
      <c r="T17" s="1" t="s">
        <v>384</v>
      </c>
      <c r="U17" s="1">
        <f>S17*VLOOKUP(T17,M20:O23,3,FALSE)</f>
        <v>0</v>
      </c>
    </row>
    <row r="18" spans="1:21">
      <c r="I18" s="1" t="s">
        <v>385</v>
      </c>
      <c r="J18" s="1">
        <f>H18*VLOOKUP(I18,B20:D23,3,FALSE)</f>
        <v>0</v>
      </c>
    </row>
    <row r="19" spans="1:21">
      <c r="D19" s="1" t="s">
        <v>386</v>
      </c>
      <c r="O19" s="1" t="s">
        <v>386</v>
      </c>
    </row>
    <row r="20" spans="1:21">
      <c r="B20" t="s">
        <v>379</v>
      </c>
      <c r="C20" t="s">
        <v>177</v>
      </c>
      <c r="D20" s="1">
        <v>6</v>
      </c>
      <c r="M20" t="s">
        <v>379</v>
      </c>
      <c r="N20" t="s">
        <v>387</v>
      </c>
      <c r="O20" s="1">
        <v>4</v>
      </c>
    </row>
    <row r="21" spans="1:21">
      <c r="B21" t="s">
        <v>382</v>
      </c>
      <c r="C21" t="s">
        <v>346</v>
      </c>
      <c r="D21" s="1">
        <v>2</v>
      </c>
      <c r="M21" t="s">
        <v>382</v>
      </c>
    </row>
    <row r="22" spans="1:21">
      <c r="B22" t="s">
        <v>384</v>
      </c>
      <c r="M22" t="s">
        <v>384</v>
      </c>
    </row>
    <row r="23" spans="1:21">
      <c r="B23" t="s">
        <v>385</v>
      </c>
    </row>
    <row r="24" spans="1:21">
      <c r="O24" s="1" t="s">
        <v>388</v>
      </c>
      <c r="S24" s="1" t="s">
        <v>388</v>
      </c>
    </row>
    <row r="25" spans="1:21">
      <c r="D25" s="1" t="s">
        <v>372</v>
      </c>
      <c r="E25" s="1" t="s">
        <v>373</v>
      </c>
      <c r="F25" s="1" t="s">
        <v>374</v>
      </c>
      <c r="H25" s="1" t="s">
        <v>372</v>
      </c>
      <c r="I25" s="1" t="s">
        <v>373</v>
      </c>
      <c r="J25" s="1" t="s">
        <v>374</v>
      </c>
      <c r="L25" s="27" t="s">
        <v>185</v>
      </c>
      <c r="M25" s="27"/>
      <c r="N25" s="27"/>
      <c r="O25" s="28">
        <f>IF(SUM(O26:O28)&lt;1,1,SUM(O26:O28))</f>
        <v>10</v>
      </c>
      <c r="P25" s="28"/>
      <c r="Q25" s="28"/>
      <c r="R25" s="28"/>
      <c r="S25" s="29">
        <v>5</v>
      </c>
      <c r="T25" s="29"/>
      <c r="U25" s="29"/>
    </row>
    <row r="26" spans="1:21">
      <c r="A26" s="27" t="s">
        <v>101</v>
      </c>
      <c r="B26" s="27"/>
      <c r="C26" s="27"/>
      <c r="D26" s="28">
        <f>IF(SUM(D27:D31)&lt;1,1,SUM(D27:D31))</f>
        <v>2</v>
      </c>
      <c r="E26" s="28">
        <f t="shared" ref="E26:E31" si="4">D26*2</f>
        <v>4</v>
      </c>
      <c r="F26" s="28">
        <f t="shared" ref="F26:F31" si="5">D26*4</f>
        <v>8</v>
      </c>
      <c r="G26" s="28"/>
      <c r="H26" s="29">
        <v>4</v>
      </c>
      <c r="I26" s="29"/>
      <c r="J26" s="29">
        <v>1</v>
      </c>
      <c r="M26" t="s">
        <v>186</v>
      </c>
      <c r="O26" s="1">
        <v>8</v>
      </c>
    </row>
    <row r="27" spans="1:21">
      <c r="B27" t="s">
        <v>111</v>
      </c>
      <c r="D27" s="1">
        <v>5</v>
      </c>
      <c r="E27" s="1">
        <f t="shared" si="4"/>
        <v>10</v>
      </c>
      <c r="F27" s="1">
        <f t="shared" si="5"/>
        <v>20</v>
      </c>
      <c r="M27" t="s">
        <v>389</v>
      </c>
      <c r="O27" s="1">
        <v>8</v>
      </c>
      <c r="T27" s="1" t="s">
        <v>375</v>
      </c>
      <c r="U27" s="1">
        <f>SUM(S25*O25,T25*P25,U25*Q25)</f>
        <v>50</v>
      </c>
    </row>
    <row r="28" spans="1:21">
      <c r="B28" t="s">
        <v>109</v>
      </c>
      <c r="D28" s="1">
        <v>-1</v>
      </c>
      <c r="E28" s="1">
        <f t="shared" si="4"/>
        <v>-2</v>
      </c>
      <c r="F28" s="1">
        <f t="shared" si="5"/>
        <v>-4</v>
      </c>
      <c r="I28" s="1" t="s">
        <v>375</v>
      </c>
      <c r="J28" s="1">
        <f>SUM(H26*D26,I26*E26,J26*F26,J29:J32)</f>
        <v>53</v>
      </c>
      <c r="M28" t="s">
        <v>390</v>
      </c>
      <c r="O28" s="1">
        <v>-6</v>
      </c>
    </row>
    <row r="29" spans="1:21">
      <c r="B29" t="s">
        <v>107</v>
      </c>
      <c r="D29" s="1">
        <v>-2</v>
      </c>
      <c r="E29" s="1">
        <f t="shared" si="4"/>
        <v>-4</v>
      </c>
      <c r="F29" s="1">
        <f t="shared" si="5"/>
        <v>-8</v>
      </c>
      <c r="H29" s="1">
        <v>2</v>
      </c>
      <c r="I29" s="1" t="s">
        <v>379</v>
      </c>
      <c r="J29" s="1">
        <f>H29*VLOOKUP(I29,B34:D37,3,FALSE)</f>
        <v>12</v>
      </c>
    </row>
    <row r="30" spans="1:21">
      <c r="B30" t="s">
        <v>391</v>
      </c>
      <c r="D30" s="1">
        <v>-3</v>
      </c>
      <c r="E30" s="1">
        <f t="shared" si="4"/>
        <v>-6</v>
      </c>
      <c r="F30" s="1">
        <f t="shared" si="5"/>
        <v>-12</v>
      </c>
      <c r="H30" s="1">
        <v>1</v>
      </c>
      <c r="I30" s="1" t="s">
        <v>382</v>
      </c>
      <c r="J30" s="1">
        <f>H30*VLOOKUP(I30,B34:D37,3,FALSE)</f>
        <v>6</v>
      </c>
      <c r="O30" s="1" t="s">
        <v>388</v>
      </c>
      <c r="S30" s="1" t="s">
        <v>388</v>
      </c>
    </row>
    <row r="31" spans="1:21">
      <c r="B31" t="s">
        <v>345</v>
      </c>
      <c r="D31" s="1">
        <v>3</v>
      </c>
      <c r="E31" s="1">
        <f t="shared" si="4"/>
        <v>6</v>
      </c>
      <c r="F31" s="1">
        <f t="shared" si="5"/>
        <v>12</v>
      </c>
      <c r="H31" s="1">
        <v>5</v>
      </c>
      <c r="I31" s="1" t="s">
        <v>384</v>
      </c>
      <c r="J31" s="1">
        <f>H31*VLOOKUP(I31,B34:D37,3,FALSE)</f>
        <v>15</v>
      </c>
      <c r="L31" s="27" t="s">
        <v>110</v>
      </c>
      <c r="M31" s="27"/>
      <c r="N31" s="27"/>
      <c r="O31" s="28">
        <f>IF(SUM(O32:O34)&lt;1,1,SUM(O32:O34))</f>
        <v>8</v>
      </c>
      <c r="P31" s="28"/>
      <c r="Q31" s="28"/>
      <c r="R31" s="28"/>
      <c r="S31" s="29">
        <v>2</v>
      </c>
      <c r="T31" s="29"/>
      <c r="U31" s="29"/>
    </row>
    <row r="32" spans="1:21">
      <c r="H32" s="1">
        <v>2</v>
      </c>
      <c r="I32" s="1" t="s">
        <v>385</v>
      </c>
      <c r="J32" s="1">
        <f>H32*VLOOKUP(I32,B35:D38,3,FALSE)</f>
        <v>4</v>
      </c>
      <c r="M32" t="s">
        <v>99</v>
      </c>
      <c r="O32" s="1">
        <v>8</v>
      </c>
    </row>
    <row r="33" spans="2:21">
      <c r="D33" s="1" t="s">
        <v>386</v>
      </c>
      <c r="T33" s="1" t="s">
        <v>375</v>
      </c>
      <c r="U33" s="1">
        <f>SUM(S31*O31,T31*P31)</f>
        <v>16</v>
      </c>
    </row>
    <row r="34" spans="2:21">
      <c r="B34" t="s">
        <v>379</v>
      </c>
      <c r="C34" t="s">
        <v>177</v>
      </c>
      <c r="D34" s="1">
        <v>6</v>
      </c>
    </row>
    <row r="35" spans="2:21">
      <c r="B35" t="s">
        <v>382</v>
      </c>
      <c r="C35" t="s">
        <v>112</v>
      </c>
      <c r="D35" s="1">
        <v>6</v>
      </c>
      <c r="O35" s="1" t="s">
        <v>388</v>
      </c>
      <c r="S35" s="1" t="s">
        <v>388</v>
      </c>
    </row>
    <row r="36" spans="2:21">
      <c r="B36" t="s">
        <v>384</v>
      </c>
      <c r="C36" t="s">
        <v>392</v>
      </c>
      <c r="D36" s="1">
        <v>3</v>
      </c>
      <c r="L36" s="27" t="s">
        <v>103</v>
      </c>
      <c r="M36" s="27"/>
      <c r="N36" s="27"/>
      <c r="O36" s="28">
        <f>IF(SUM(O37:O38)&lt;1,1,SUM(O37:O38))</f>
        <v>8</v>
      </c>
      <c r="P36" s="28"/>
      <c r="Q36" s="28"/>
      <c r="R36" s="28"/>
      <c r="S36" s="29">
        <v>4</v>
      </c>
      <c r="T36" s="29"/>
      <c r="U36" s="29"/>
    </row>
    <row r="37" spans="2:21">
      <c r="B37" t="s">
        <v>385</v>
      </c>
      <c r="C37" t="s">
        <v>346</v>
      </c>
      <c r="D37" s="1">
        <v>2</v>
      </c>
      <c r="M37" t="s">
        <v>352</v>
      </c>
      <c r="O37" s="1">
        <v>10</v>
      </c>
    </row>
    <row r="38" spans="2:21">
      <c r="C38" t="s">
        <v>393</v>
      </c>
      <c r="M38" t="s">
        <v>113</v>
      </c>
      <c r="O38" s="1">
        <v>-2</v>
      </c>
      <c r="T38" s="1" t="s">
        <v>375</v>
      </c>
      <c r="U38" s="1">
        <f>SUM(S36*O36,T36*P36,U36*Q36)</f>
        <v>32</v>
      </c>
    </row>
    <row r="52" spans="3:10">
      <c r="D52" s="1" t="s">
        <v>372</v>
      </c>
      <c r="E52" s="1" t="s">
        <v>373</v>
      </c>
      <c r="F52" s="1" t="s">
        <v>374</v>
      </c>
      <c r="H52" s="1" t="s">
        <v>372</v>
      </c>
      <c r="I52" s="1" t="s">
        <v>373</v>
      </c>
      <c r="J52" s="1" t="s">
        <v>374</v>
      </c>
    </row>
    <row r="53" spans="3:10">
      <c r="C53" t="s">
        <v>323</v>
      </c>
      <c r="D53" s="1">
        <v>6</v>
      </c>
      <c r="H53" s="1">
        <f t="shared" ref="H53:H58" si="6">D53*5</f>
        <v>30</v>
      </c>
      <c r="I53" s="1">
        <f t="shared" ref="I53:I58" si="7">E53*10</f>
        <v>0</v>
      </c>
      <c r="J53" s="1">
        <f t="shared" ref="J53:J58" si="8">F53*20</f>
        <v>0</v>
      </c>
    </row>
    <row r="54" spans="3:10">
      <c r="C54" t="s">
        <v>333</v>
      </c>
      <c r="D54" s="1">
        <v>5</v>
      </c>
      <c r="F54" s="1">
        <v>1</v>
      </c>
      <c r="H54" s="1">
        <f t="shared" si="6"/>
        <v>25</v>
      </c>
      <c r="I54" s="1">
        <f t="shared" si="7"/>
        <v>0</v>
      </c>
      <c r="J54" s="1">
        <f t="shared" si="8"/>
        <v>20</v>
      </c>
    </row>
    <row r="55" spans="3:10">
      <c r="C55" t="s">
        <v>339</v>
      </c>
      <c r="D55" s="1">
        <v>6</v>
      </c>
      <c r="H55" s="1">
        <f t="shared" si="6"/>
        <v>30</v>
      </c>
      <c r="I55" s="1">
        <f t="shared" si="7"/>
        <v>0</v>
      </c>
      <c r="J55" s="1">
        <f t="shared" si="8"/>
        <v>0</v>
      </c>
    </row>
    <row r="56" spans="3:10">
      <c r="C56" t="s">
        <v>394</v>
      </c>
      <c r="D56" s="1">
        <v>4</v>
      </c>
      <c r="H56" s="1">
        <f t="shared" si="6"/>
        <v>20</v>
      </c>
      <c r="I56" s="1">
        <f t="shared" si="7"/>
        <v>0</v>
      </c>
      <c r="J56" s="1">
        <f t="shared" si="8"/>
        <v>0</v>
      </c>
    </row>
    <row r="57" spans="3:10">
      <c r="C57" t="s">
        <v>329</v>
      </c>
      <c r="D57" s="1">
        <v>0</v>
      </c>
      <c r="H57" s="1">
        <f t="shared" si="6"/>
        <v>0</v>
      </c>
      <c r="I57" s="1">
        <f t="shared" si="7"/>
        <v>0</v>
      </c>
      <c r="J57" s="1">
        <f t="shared" si="8"/>
        <v>0</v>
      </c>
    </row>
    <row r="58" spans="3:10">
      <c r="C58" t="s">
        <v>325</v>
      </c>
      <c r="D58" s="1">
        <v>2</v>
      </c>
      <c r="H58" s="1">
        <f t="shared" si="6"/>
        <v>10</v>
      </c>
      <c r="I58" s="1">
        <f t="shared" si="7"/>
        <v>0</v>
      </c>
      <c r="J58" s="1">
        <f t="shared" si="8"/>
        <v>0</v>
      </c>
    </row>
    <row r="59" spans="3:10">
      <c r="H59" s="1">
        <f>SUM(H53:J58)</f>
        <v>135</v>
      </c>
    </row>
    <row r="60" spans="3:10">
      <c r="D60" s="1" t="s">
        <v>372</v>
      </c>
      <c r="E60" s="1" t="s">
        <v>373</v>
      </c>
      <c r="F60" s="1" t="s">
        <v>374</v>
      </c>
      <c r="H60" s="1" t="s">
        <v>372</v>
      </c>
      <c r="I60" s="1" t="s">
        <v>373</v>
      </c>
      <c r="J60" s="1" t="s">
        <v>374</v>
      </c>
    </row>
    <row r="61" spans="3:10">
      <c r="C61" t="s">
        <v>326</v>
      </c>
      <c r="D61" s="1">
        <v>4</v>
      </c>
      <c r="H61" s="1">
        <f>D61*2</f>
        <v>8</v>
      </c>
      <c r="I61" s="1">
        <f>E61*4</f>
        <v>0</v>
      </c>
      <c r="J61" s="1">
        <f>F61*8</f>
        <v>0</v>
      </c>
    </row>
    <row r="62" spans="3:10">
      <c r="C62" t="s">
        <v>331</v>
      </c>
      <c r="D62" s="1">
        <v>4</v>
      </c>
      <c r="F62" s="1">
        <v>2</v>
      </c>
      <c r="H62" s="1">
        <f>D62*2</f>
        <v>8</v>
      </c>
      <c r="I62" s="1">
        <f>E62*4</f>
        <v>0</v>
      </c>
      <c r="J62" s="1">
        <f>F62*8</f>
        <v>16</v>
      </c>
    </row>
    <row r="63" spans="3:10">
      <c r="C63" t="s">
        <v>324</v>
      </c>
      <c r="D63" s="1">
        <v>3</v>
      </c>
      <c r="F63" s="1">
        <v>1</v>
      </c>
      <c r="H63" s="1">
        <f>D63*2</f>
        <v>6</v>
      </c>
      <c r="I63" s="1">
        <f>E63*4</f>
        <v>0</v>
      </c>
      <c r="J63" s="1">
        <f>F63*8</f>
        <v>8</v>
      </c>
    </row>
    <row r="64" spans="3:10">
      <c r="C64" t="s">
        <v>335</v>
      </c>
      <c r="D64" s="1">
        <v>4</v>
      </c>
      <c r="H64" s="1">
        <f>D64*2</f>
        <v>8</v>
      </c>
      <c r="I64" s="1">
        <f>E64*4</f>
        <v>0</v>
      </c>
      <c r="J64" s="1">
        <f>F64*8</f>
        <v>0</v>
      </c>
    </row>
    <row r="65" spans="1:10">
      <c r="H65" s="1">
        <f>D65*2</f>
        <v>0</v>
      </c>
      <c r="I65" s="1">
        <f>E65*4</f>
        <v>0</v>
      </c>
      <c r="J65" s="1">
        <f>F65*8</f>
        <v>0</v>
      </c>
    </row>
    <row r="66" spans="1:10">
      <c r="H66" s="1">
        <f>SUM(H61:J65)</f>
        <v>54</v>
      </c>
    </row>
    <row r="68" spans="1:10">
      <c r="A68" t="s">
        <v>395</v>
      </c>
    </row>
    <row r="69" spans="1:10">
      <c r="B69" t="s">
        <v>317</v>
      </c>
    </row>
    <row r="70" spans="1:10">
      <c r="C70" t="s">
        <v>117</v>
      </c>
      <c r="D70" s="1">
        <v>15</v>
      </c>
    </row>
    <row r="71" spans="1:10">
      <c r="B71" t="s">
        <v>318</v>
      </c>
    </row>
    <row r="72" spans="1:10">
      <c r="C72" t="s">
        <v>312</v>
      </c>
      <c r="D72" s="1">
        <v>8</v>
      </c>
    </row>
    <row r="73" spans="1:10">
      <c r="C73" t="s">
        <v>319</v>
      </c>
      <c r="D73" s="1">
        <v>5</v>
      </c>
    </row>
    <row r="74" spans="1:10">
      <c r="C74" t="s">
        <v>118</v>
      </c>
      <c r="D74" s="1">
        <v>-8</v>
      </c>
    </row>
    <row r="75" spans="1:10">
      <c r="C75" t="s">
        <v>320</v>
      </c>
      <c r="D75" s="1">
        <v>10</v>
      </c>
    </row>
    <row r="76" spans="1:10">
      <c r="C76" t="s">
        <v>119</v>
      </c>
      <c r="D76" s="1">
        <v>-10</v>
      </c>
    </row>
    <row r="77" spans="1:10">
      <c r="C77" t="s">
        <v>396</v>
      </c>
      <c r="D77" s="1">
        <v>8</v>
      </c>
    </row>
    <row r="78" spans="1:10">
      <c r="C78" s="30" t="s">
        <v>397</v>
      </c>
    </row>
    <row r="79" spans="1:10">
      <c r="D79" s="1">
        <f>SUM(D68:D78)</f>
        <v>28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6"/>
  <sheetViews>
    <sheetView workbookViewId="0">
      <selection activeCell="A30" sqref="A30:B30"/>
    </sheetView>
  </sheetViews>
  <sheetFormatPr defaultRowHeight="12.75"/>
  <cols>
    <col min="2" max="2" width="16.85546875" style="131" customWidth="1"/>
    <col min="3" max="3" width="9.7109375" style="131" customWidth="1"/>
    <col min="5" max="5" width="16.42578125" customWidth="1"/>
    <col min="8" max="8" width="15.28515625" customWidth="1"/>
    <col min="11" max="11" width="16.140625" customWidth="1"/>
  </cols>
  <sheetData>
    <row r="1" spans="1:10">
      <c r="A1" s="67" t="s">
        <v>825</v>
      </c>
      <c r="B1" s="131">
        <v>102148</v>
      </c>
      <c r="E1" s="67" t="s">
        <v>827</v>
      </c>
      <c r="F1" s="67">
        <f>B2-B1</f>
        <v>822</v>
      </c>
      <c r="H1" s="67" t="s">
        <v>830</v>
      </c>
      <c r="I1">
        <f>6*12</f>
        <v>72</v>
      </c>
      <c r="J1">
        <f>I1*30</f>
        <v>2160</v>
      </c>
    </row>
    <row r="2" spans="1:10">
      <c r="A2" s="67" t="s">
        <v>826</v>
      </c>
      <c r="B2" s="131">
        <v>102970</v>
      </c>
      <c r="E2" s="67" t="s">
        <v>828</v>
      </c>
      <c r="F2">
        <f>F1/30</f>
        <v>27.4</v>
      </c>
      <c r="H2" s="131">
        <f>B1+J1</f>
        <v>104308</v>
      </c>
      <c r="I2">
        <f>4*30+F1</f>
        <v>942</v>
      </c>
    </row>
    <row r="3" spans="1:10">
      <c r="J3">
        <f>J1/2</f>
        <v>1080</v>
      </c>
    </row>
    <row r="6" spans="1:10">
      <c r="C6" s="137" t="s">
        <v>838</v>
      </c>
      <c r="D6" s="67" t="s">
        <v>837</v>
      </c>
      <c r="E6" s="67" t="s">
        <v>835</v>
      </c>
      <c r="F6" s="67" t="s">
        <v>839</v>
      </c>
      <c r="H6" s="67" t="s">
        <v>836</v>
      </c>
    </row>
    <row r="7" spans="1:10">
      <c r="A7" s="352" t="s">
        <v>801</v>
      </c>
      <c r="B7" s="352"/>
      <c r="C7" s="133">
        <v>502</v>
      </c>
      <c r="D7">
        <f>$F$1+C7</f>
        <v>1324</v>
      </c>
      <c r="E7" s="131">
        <f>$B$2-D7</f>
        <v>101646</v>
      </c>
      <c r="F7">
        <f>$J$1-D7</f>
        <v>836</v>
      </c>
      <c r="G7">
        <f>ROUND(F7/30,1)</f>
        <v>27.9</v>
      </c>
      <c r="H7" s="131">
        <f>E7+$J$1</f>
        <v>103806</v>
      </c>
      <c r="I7">
        <f>H7-$B$2</f>
        <v>836</v>
      </c>
    </row>
    <row r="8" spans="1:10">
      <c r="A8" s="352" t="s">
        <v>795</v>
      </c>
      <c r="B8" s="352"/>
      <c r="C8" s="133">
        <v>1015</v>
      </c>
      <c r="D8">
        <f t="shared" ref="D8:D17" si="0">$F$1+C8</f>
        <v>1837</v>
      </c>
      <c r="E8" s="131">
        <f t="shared" ref="E8:E17" si="1">$B$2-D8</f>
        <v>101133</v>
      </c>
      <c r="F8">
        <f>$J$1-D8</f>
        <v>323</v>
      </c>
      <c r="G8">
        <f t="shared" ref="G8:G17" si="2">ROUND(F8/30,1)</f>
        <v>10.8</v>
      </c>
      <c r="H8" s="131">
        <f t="shared" ref="H8:H17" si="3">E8+$J$1</f>
        <v>103293</v>
      </c>
      <c r="I8">
        <f t="shared" ref="I8:I17" si="4">H8-$B$2</f>
        <v>323</v>
      </c>
    </row>
    <row r="9" spans="1:10">
      <c r="A9" s="352" t="s">
        <v>794</v>
      </c>
      <c r="B9" s="352"/>
      <c r="C9" s="133">
        <v>2034</v>
      </c>
      <c r="D9">
        <f t="shared" si="0"/>
        <v>2856</v>
      </c>
      <c r="E9" s="131">
        <f t="shared" si="1"/>
        <v>100114</v>
      </c>
      <c r="F9">
        <f>2*$J$1-D9</f>
        <v>1464</v>
      </c>
      <c r="G9">
        <f t="shared" si="2"/>
        <v>48.8</v>
      </c>
      <c r="H9" s="131">
        <f>E9+2*$J$1</f>
        <v>104434</v>
      </c>
      <c r="I9">
        <f t="shared" si="4"/>
        <v>1464</v>
      </c>
    </row>
    <row r="10" spans="1:10">
      <c r="A10" s="352" t="s">
        <v>798</v>
      </c>
      <c r="B10" s="352"/>
      <c r="C10" s="133">
        <v>400</v>
      </c>
      <c r="D10">
        <f t="shared" si="0"/>
        <v>1222</v>
      </c>
      <c r="E10" s="131">
        <f t="shared" si="1"/>
        <v>101748</v>
      </c>
      <c r="F10">
        <f>$J$1-D10</f>
        <v>938</v>
      </c>
      <c r="G10">
        <f t="shared" si="2"/>
        <v>31.3</v>
      </c>
      <c r="H10" s="131">
        <f t="shared" si="3"/>
        <v>103908</v>
      </c>
      <c r="I10">
        <f t="shared" si="4"/>
        <v>938</v>
      </c>
    </row>
    <row r="11" spans="1:10">
      <c r="A11" s="352" t="s">
        <v>803</v>
      </c>
      <c r="B11" s="352"/>
      <c r="C11" s="133">
        <v>3450</v>
      </c>
      <c r="D11">
        <f t="shared" si="0"/>
        <v>4272</v>
      </c>
      <c r="E11" s="131">
        <f t="shared" si="1"/>
        <v>98698</v>
      </c>
      <c r="F11">
        <f>2*$J$1-D11</f>
        <v>48</v>
      </c>
      <c r="G11">
        <f t="shared" si="2"/>
        <v>1.6</v>
      </c>
      <c r="H11" s="131">
        <f>E11+2*$J$1</f>
        <v>103018</v>
      </c>
      <c r="I11">
        <f t="shared" si="4"/>
        <v>48</v>
      </c>
    </row>
    <row r="12" spans="1:10">
      <c r="A12" s="352" t="s">
        <v>802</v>
      </c>
      <c r="B12" s="352"/>
      <c r="C12" s="133">
        <v>1332</v>
      </c>
      <c r="D12">
        <f t="shared" si="0"/>
        <v>2154</v>
      </c>
      <c r="E12" s="131">
        <f t="shared" si="1"/>
        <v>100816</v>
      </c>
      <c r="F12">
        <f>$J$1-D12</f>
        <v>6</v>
      </c>
      <c r="G12">
        <f t="shared" si="2"/>
        <v>0.2</v>
      </c>
      <c r="H12" s="131">
        <f t="shared" si="3"/>
        <v>102976</v>
      </c>
      <c r="I12">
        <f t="shared" si="4"/>
        <v>6</v>
      </c>
    </row>
    <row r="13" spans="1:10">
      <c r="A13" s="352" t="s">
        <v>800</v>
      </c>
      <c r="B13" s="352"/>
      <c r="C13" s="133">
        <v>1185</v>
      </c>
      <c r="D13">
        <f t="shared" si="0"/>
        <v>2007</v>
      </c>
      <c r="E13" s="131">
        <f t="shared" si="1"/>
        <v>100963</v>
      </c>
      <c r="F13">
        <f>$J$1-D13</f>
        <v>153</v>
      </c>
      <c r="G13">
        <f t="shared" si="2"/>
        <v>5.0999999999999996</v>
      </c>
      <c r="H13" s="131">
        <f t="shared" si="3"/>
        <v>103123</v>
      </c>
      <c r="I13">
        <f t="shared" si="4"/>
        <v>153</v>
      </c>
    </row>
    <row r="14" spans="1:10">
      <c r="A14" s="352" t="s">
        <v>796</v>
      </c>
      <c r="B14" s="352"/>
      <c r="C14" s="133">
        <v>70</v>
      </c>
      <c r="D14">
        <f t="shared" si="0"/>
        <v>892</v>
      </c>
      <c r="E14" s="131">
        <f t="shared" si="1"/>
        <v>102078</v>
      </c>
      <c r="F14">
        <f>$J$1-D14</f>
        <v>1268</v>
      </c>
      <c r="G14">
        <f t="shared" si="2"/>
        <v>42.3</v>
      </c>
      <c r="H14" s="131">
        <f t="shared" si="3"/>
        <v>104238</v>
      </c>
      <c r="I14">
        <f t="shared" si="4"/>
        <v>1268</v>
      </c>
    </row>
    <row r="15" spans="1:10">
      <c r="A15" s="352" t="s">
        <v>797</v>
      </c>
      <c r="B15" s="352"/>
      <c r="C15" s="133">
        <v>70</v>
      </c>
      <c r="D15">
        <f t="shared" si="0"/>
        <v>892</v>
      </c>
      <c r="E15" s="131">
        <f t="shared" si="1"/>
        <v>102078</v>
      </c>
      <c r="F15">
        <f>$J$1-D15</f>
        <v>1268</v>
      </c>
      <c r="G15">
        <f t="shared" si="2"/>
        <v>42.3</v>
      </c>
      <c r="H15" s="131">
        <f t="shared" si="3"/>
        <v>104238</v>
      </c>
      <c r="I15">
        <f t="shared" si="4"/>
        <v>1268</v>
      </c>
    </row>
    <row r="16" spans="1:10">
      <c r="A16" s="352" t="s">
        <v>806</v>
      </c>
      <c r="B16" s="352"/>
      <c r="C16" s="133">
        <v>5120</v>
      </c>
      <c r="D16">
        <f t="shared" si="0"/>
        <v>5942</v>
      </c>
      <c r="E16" s="131">
        <f t="shared" si="1"/>
        <v>97028</v>
      </c>
      <c r="F16">
        <f>3*$J$1-D16</f>
        <v>538</v>
      </c>
      <c r="G16">
        <f t="shared" si="2"/>
        <v>17.899999999999999</v>
      </c>
      <c r="H16" s="131">
        <f>E16+3*$J$1</f>
        <v>103508</v>
      </c>
      <c r="I16">
        <f t="shared" si="4"/>
        <v>538</v>
      </c>
    </row>
    <row r="17" spans="1:9">
      <c r="A17" s="351" t="s">
        <v>793</v>
      </c>
      <c r="B17" s="351"/>
      <c r="C17" s="129">
        <v>125</v>
      </c>
      <c r="D17">
        <f t="shared" si="0"/>
        <v>947</v>
      </c>
      <c r="E17" s="131">
        <f t="shared" si="1"/>
        <v>102023</v>
      </c>
      <c r="F17">
        <f>$J$1-D17</f>
        <v>1213</v>
      </c>
      <c r="G17">
        <f t="shared" si="2"/>
        <v>40.4</v>
      </c>
      <c r="H17" s="131">
        <f t="shared" si="3"/>
        <v>104183</v>
      </c>
      <c r="I17">
        <f t="shared" si="4"/>
        <v>1213</v>
      </c>
    </row>
    <row r="18" spans="1:9">
      <c r="A18" s="4"/>
      <c r="B18" s="4"/>
      <c r="C18" s="4"/>
      <c r="D18" s="4"/>
      <c r="E18" s="135"/>
      <c r="F18" s="4"/>
      <c r="G18" s="4"/>
      <c r="H18" s="4"/>
    </row>
    <row r="19" spans="1:9">
      <c r="A19" s="4"/>
      <c r="B19"/>
      <c r="C19"/>
    </row>
    <row r="20" spans="1:9">
      <c r="A20" s="4"/>
      <c r="B20" s="4"/>
      <c r="C20" s="4"/>
      <c r="D20" s="67" t="s">
        <v>88</v>
      </c>
      <c r="E20">
        <f>J1*0.1</f>
        <v>216</v>
      </c>
      <c r="F20" s="4"/>
      <c r="G20" s="4"/>
      <c r="I20">
        <f>J1*1.999</f>
        <v>4317.84</v>
      </c>
    </row>
    <row r="21" spans="1:9">
      <c r="A21" s="4"/>
      <c r="B21"/>
      <c r="C21"/>
      <c r="D21" s="67" t="s">
        <v>831</v>
      </c>
      <c r="E21">
        <f>J1*0.75</f>
        <v>1620</v>
      </c>
      <c r="F21">
        <f>E21-822</f>
        <v>798</v>
      </c>
      <c r="H21" s="67" t="s">
        <v>833</v>
      </c>
      <c r="I21">
        <f>J1*2</f>
        <v>4320</v>
      </c>
    </row>
    <row r="22" spans="1:9">
      <c r="A22" s="4"/>
      <c r="B22" s="4"/>
      <c r="C22" s="4"/>
      <c r="D22" s="67" t="s">
        <v>832</v>
      </c>
      <c r="E22" s="67">
        <f>J1+0.95</f>
        <v>2160.9499999999998</v>
      </c>
      <c r="F22">
        <f>E22-822</f>
        <v>1338.9499999999998</v>
      </c>
      <c r="G22" s="4"/>
      <c r="H22" s="67" t="s">
        <v>834</v>
      </c>
      <c r="I22">
        <f>J1*3</f>
        <v>6480</v>
      </c>
    </row>
    <row r="23" spans="1:9">
      <c r="A23" s="4"/>
      <c r="B23"/>
      <c r="C23"/>
      <c r="I23">
        <f>I22*0.92</f>
        <v>5961.6</v>
      </c>
    </row>
    <row r="24" spans="1:9">
      <c r="A24" s="4"/>
      <c r="B24" s="4"/>
      <c r="C24" s="4"/>
      <c r="G24" s="4"/>
      <c r="I24">
        <f>J1*4</f>
        <v>8640</v>
      </c>
    </row>
    <row r="25" spans="1:9">
      <c r="C25" s="137" t="s">
        <v>838</v>
      </c>
      <c r="D25" s="67" t="s">
        <v>837</v>
      </c>
      <c r="E25" s="67" t="s">
        <v>835</v>
      </c>
      <c r="F25" s="67" t="s">
        <v>839</v>
      </c>
      <c r="G25" s="215"/>
      <c r="H25" s="67" t="s">
        <v>836</v>
      </c>
      <c r="I25" s="215"/>
    </row>
    <row r="26" spans="1:9">
      <c r="A26" s="351" t="s">
        <v>1013</v>
      </c>
      <c r="B26" s="351"/>
      <c r="C26" s="216">
        <v>2780</v>
      </c>
      <c r="D26" s="215">
        <f>$F$1+C26</f>
        <v>3602</v>
      </c>
      <c r="E26" s="131">
        <f>$B$2-D26</f>
        <v>99368</v>
      </c>
      <c r="F26" s="215">
        <f>2*$J$1-D26</f>
        <v>718</v>
      </c>
      <c r="G26" s="215">
        <f>ROUND(F26/30,1)</f>
        <v>23.9</v>
      </c>
      <c r="H26" s="131">
        <f>E26+2*J$1</f>
        <v>103688</v>
      </c>
      <c r="I26" s="215">
        <f>H26-$B$2</f>
        <v>718</v>
      </c>
    </row>
    <row r="27" spans="1:9">
      <c r="A27" s="351" t="s">
        <v>1014</v>
      </c>
      <c r="B27" s="351"/>
      <c r="C27" s="216">
        <v>7280</v>
      </c>
      <c r="D27" s="215">
        <f>$F$1+C27</f>
        <v>8102</v>
      </c>
      <c r="E27" s="131">
        <f>$B$2-D27</f>
        <v>94868</v>
      </c>
      <c r="F27" s="215">
        <f>4*$J$1-D27</f>
        <v>538</v>
      </c>
      <c r="G27" s="215">
        <f>ROUND(F27/30,1)</f>
        <v>17.899999999999999</v>
      </c>
      <c r="H27" s="131">
        <f>E27+4*$J$1</f>
        <v>103508</v>
      </c>
      <c r="I27" s="215">
        <f>H27-$B$2</f>
        <v>538</v>
      </c>
    </row>
    <row r="28" spans="1:9">
      <c r="A28" s="351" t="s">
        <v>1015</v>
      </c>
      <c r="B28" s="351"/>
      <c r="C28" s="216">
        <v>522</v>
      </c>
      <c r="D28" s="215">
        <f t="shared" ref="D28:D36" si="5">$F$1+C28</f>
        <v>1344</v>
      </c>
      <c r="E28" s="131">
        <f t="shared" ref="E28:E36" si="6">$B$2-D28</f>
        <v>101626</v>
      </c>
      <c r="F28" s="215">
        <f>$J$1-D28</f>
        <v>816</v>
      </c>
      <c r="G28" s="215">
        <f t="shared" ref="G28:G36" si="7">ROUND(F28/30,1)</f>
        <v>27.2</v>
      </c>
      <c r="H28" s="131">
        <f>E28+$J$1</f>
        <v>103786</v>
      </c>
      <c r="I28" s="215">
        <f t="shared" ref="I28:I36" si="8">H28-$B$2</f>
        <v>816</v>
      </c>
    </row>
    <row r="29" spans="1:9">
      <c r="A29" s="351" t="s">
        <v>1020</v>
      </c>
      <c r="B29" s="351"/>
      <c r="C29" s="216">
        <v>1100</v>
      </c>
      <c r="D29" s="215">
        <f t="shared" si="5"/>
        <v>1922</v>
      </c>
      <c r="E29" s="131">
        <f t="shared" si="6"/>
        <v>101048</v>
      </c>
      <c r="F29" s="215">
        <f>$J$1-D29</f>
        <v>238</v>
      </c>
      <c r="G29" s="215">
        <f t="shared" si="7"/>
        <v>7.9</v>
      </c>
      <c r="H29" s="131">
        <f t="shared" ref="H29" si="9">E29+$J$1</f>
        <v>103208</v>
      </c>
      <c r="I29" s="215">
        <f t="shared" si="8"/>
        <v>238</v>
      </c>
    </row>
    <row r="30" spans="1:9">
      <c r="A30" s="351" t="s">
        <v>1016</v>
      </c>
      <c r="B30" s="351"/>
      <c r="C30" s="216">
        <v>1250</v>
      </c>
      <c r="D30" s="215">
        <f t="shared" si="5"/>
        <v>2072</v>
      </c>
      <c r="E30" s="131">
        <f t="shared" si="6"/>
        <v>100898</v>
      </c>
      <c r="F30" s="215">
        <f>$J$1-D30</f>
        <v>88</v>
      </c>
      <c r="G30" s="215">
        <f t="shared" si="7"/>
        <v>2.9</v>
      </c>
      <c r="H30" s="131">
        <f>E30+$J$1</f>
        <v>103058</v>
      </c>
      <c r="I30" s="215">
        <f t="shared" si="8"/>
        <v>88</v>
      </c>
    </row>
    <row r="31" spans="1:9">
      <c r="A31" s="351" t="s">
        <v>1021</v>
      </c>
      <c r="B31" s="351"/>
      <c r="C31" s="216">
        <v>2580</v>
      </c>
      <c r="D31" s="215">
        <f t="shared" si="5"/>
        <v>3402</v>
      </c>
      <c r="E31" s="131">
        <f t="shared" si="6"/>
        <v>99568</v>
      </c>
      <c r="F31" s="215">
        <f>2*$J$1-D31</f>
        <v>918</v>
      </c>
      <c r="G31" s="215">
        <f t="shared" si="7"/>
        <v>30.6</v>
      </c>
      <c r="H31" s="131">
        <f>E31+2*$J$1</f>
        <v>103888</v>
      </c>
      <c r="I31" s="215">
        <f t="shared" si="8"/>
        <v>918</v>
      </c>
    </row>
    <row r="32" spans="1:9">
      <c r="A32" s="351" t="s">
        <v>1017</v>
      </c>
      <c r="B32" s="351"/>
      <c r="C32" s="216">
        <v>3478</v>
      </c>
      <c r="D32" s="215">
        <f t="shared" si="5"/>
        <v>4300</v>
      </c>
      <c r="E32" s="131">
        <f t="shared" si="6"/>
        <v>98670</v>
      </c>
      <c r="F32" s="215">
        <f>2*$J$1-D32</f>
        <v>20</v>
      </c>
      <c r="G32" s="215">
        <f t="shared" si="7"/>
        <v>0.7</v>
      </c>
      <c r="H32" s="131">
        <f>E32+2*$J$1</f>
        <v>102990</v>
      </c>
      <c r="I32" s="215">
        <f t="shared" si="8"/>
        <v>20</v>
      </c>
    </row>
    <row r="33" spans="1:9">
      <c r="A33" s="351" t="s">
        <v>1018</v>
      </c>
      <c r="B33" s="351"/>
      <c r="C33" s="216">
        <v>615</v>
      </c>
      <c r="D33" s="215">
        <f t="shared" si="5"/>
        <v>1437</v>
      </c>
      <c r="E33" s="131">
        <f t="shared" si="6"/>
        <v>101533</v>
      </c>
      <c r="F33" s="215">
        <f>$J$1-D33</f>
        <v>723</v>
      </c>
      <c r="G33" s="215">
        <f t="shared" si="7"/>
        <v>24.1</v>
      </c>
      <c r="H33" s="131">
        <f t="shared" ref="H33:H34" si="10">E33+$J$1</f>
        <v>103693</v>
      </c>
      <c r="I33" s="215">
        <f t="shared" si="8"/>
        <v>723</v>
      </c>
    </row>
    <row r="34" spans="1:9">
      <c r="A34" s="351" t="s">
        <v>1022</v>
      </c>
      <c r="B34" s="351"/>
      <c r="C34" s="216">
        <v>862</v>
      </c>
      <c r="D34" s="215">
        <f t="shared" si="5"/>
        <v>1684</v>
      </c>
      <c r="E34" s="131">
        <f t="shared" si="6"/>
        <v>101286</v>
      </c>
      <c r="F34" s="215">
        <f>$J$1-D34</f>
        <v>476</v>
      </c>
      <c r="G34" s="215">
        <f t="shared" si="7"/>
        <v>15.9</v>
      </c>
      <c r="H34" s="131">
        <f t="shared" si="10"/>
        <v>103446</v>
      </c>
      <c r="I34" s="215">
        <f t="shared" si="8"/>
        <v>476</v>
      </c>
    </row>
    <row r="35" spans="1:9">
      <c r="A35" s="351" t="s">
        <v>1019</v>
      </c>
      <c r="B35" s="351"/>
      <c r="C35" s="216">
        <v>2160</v>
      </c>
      <c r="D35" s="215">
        <f t="shared" si="5"/>
        <v>2982</v>
      </c>
      <c r="E35" s="131">
        <f t="shared" si="6"/>
        <v>99988</v>
      </c>
      <c r="F35" s="215">
        <f>2*$J$1-D35</f>
        <v>1338</v>
      </c>
      <c r="G35" s="215">
        <f t="shared" si="7"/>
        <v>44.6</v>
      </c>
      <c r="H35" s="131">
        <f>E35+2*$J$1</f>
        <v>104308</v>
      </c>
      <c r="I35" s="215">
        <f t="shared" si="8"/>
        <v>1338</v>
      </c>
    </row>
    <row r="36" spans="1:9">
      <c r="A36" s="351" t="s">
        <v>1023</v>
      </c>
      <c r="B36" s="351"/>
      <c r="C36" s="214">
        <v>2160</v>
      </c>
      <c r="D36" s="215">
        <f t="shared" si="5"/>
        <v>2982</v>
      </c>
      <c r="E36" s="131">
        <f t="shared" si="6"/>
        <v>99988</v>
      </c>
      <c r="F36" s="215">
        <f>2*$J$1-D36</f>
        <v>1338</v>
      </c>
      <c r="G36" s="215">
        <f t="shared" si="7"/>
        <v>44.6</v>
      </c>
      <c r="H36" s="131">
        <f>E36+2*$J$1</f>
        <v>104308</v>
      </c>
      <c r="I36" s="215">
        <f t="shared" si="8"/>
        <v>1338</v>
      </c>
    </row>
  </sheetData>
  <mergeCells count="22">
    <mergeCell ref="A36:B36"/>
    <mergeCell ref="A31:B31"/>
    <mergeCell ref="A32:B32"/>
    <mergeCell ref="A33:B33"/>
    <mergeCell ref="A34:B34"/>
    <mergeCell ref="A35:B35"/>
    <mergeCell ref="A27:B27"/>
    <mergeCell ref="A26:B26"/>
    <mergeCell ref="A28:B28"/>
    <mergeCell ref="A29:B29"/>
    <mergeCell ref="A30:B30"/>
    <mergeCell ref="A17:B17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L576"/>
  <sheetViews>
    <sheetView zoomScale="85" workbookViewId="0">
      <selection sqref="A1:C1"/>
    </sheetView>
  </sheetViews>
  <sheetFormatPr defaultColWidth="3.140625" defaultRowHeight="12"/>
  <cols>
    <col min="1" max="28" width="3.140625" style="4"/>
    <col min="29" max="43" width="3.140625" style="71"/>
    <col min="44" max="48" width="3.140625" style="4"/>
    <col min="49" max="49" width="16.42578125" style="4" bestFit="1" customWidth="1"/>
    <col min="50" max="50" width="46.7109375" style="4" bestFit="1" customWidth="1"/>
    <col min="51" max="51" width="4" style="4" bestFit="1" customWidth="1"/>
    <col min="52" max="52" width="4" style="4" customWidth="1"/>
    <col min="53" max="16384" width="3.140625" style="4"/>
  </cols>
  <sheetData>
    <row r="1" spans="1:64" s="109" customFormat="1" ht="13.5" thickBot="1">
      <c r="A1" s="277" t="s">
        <v>29</v>
      </c>
      <c r="B1" s="278"/>
      <c r="C1" s="278"/>
      <c r="D1" s="284" t="s">
        <v>96</v>
      </c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78" t="s">
        <v>30</v>
      </c>
      <c r="P1" s="278"/>
      <c r="Q1" s="278"/>
      <c r="R1" s="284" t="s">
        <v>59</v>
      </c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78" t="s">
        <v>32</v>
      </c>
      <c r="AE1" s="278"/>
      <c r="AF1" s="278"/>
      <c r="AG1" s="278"/>
      <c r="AH1" s="284" t="s">
        <v>68</v>
      </c>
      <c r="AI1" s="284"/>
      <c r="AJ1" s="284"/>
      <c r="AK1" s="284" t="s">
        <v>1052</v>
      </c>
      <c r="AL1" s="284"/>
      <c r="AM1" s="284"/>
      <c r="AN1" s="284"/>
      <c r="AO1" s="284"/>
      <c r="AP1" s="284"/>
      <c r="AQ1" s="304"/>
      <c r="AW1" s="207"/>
      <c r="BA1" s="109" t="s">
        <v>238</v>
      </c>
      <c r="BD1" s="109">
        <v>0</v>
      </c>
    </row>
    <row r="2" spans="1:64" s="149" customFormat="1">
      <c r="A2" s="262" t="s">
        <v>223</v>
      </c>
      <c r="B2" s="263"/>
      <c r="C2" s="263"/>
      <c r="D2" s="263"/>
      <c r="E2" s="263"/>
      <c r="F2" s="263"/>
      <c r="G2" s="263"/>
      <c r="H2" s="263"/>
      <c r="I2" s="263"/>
      <c r="J2" s="264"/>
      <c r="K2" s="262" t="s">
        <v>482</v>
      </c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4"/>
      <c r="AE2" s="262" t="s">
        <v>224</v>
      </c>
      <c r="AF2" s="263"/>
      <c r="AG2" s="263"/>
      <c r="AH2" s="263"/>
      <c r="AI2" s="263"/>
      <c r="AJ2" s="263"/>
      <c r="AK2" s="263"/>
      <c r="AL2" s="263"/>
      <c r="AM2" s="263"/>
      <c r="AN2" s="263"/>
      <c r="AO2" s="263"/>
      <c r="AP2" s="263"/>
      <c r="AQ2" s="264"/>
      <c r="BA2" s="149" t="s">
        <v>239</v>
      </c>
      <c r="BD2" s="149">
        <v>1</v>
      </c>
    </row>
    <row r="3" spans="1:64">
      <c r="A3" s="8"/>
      <c r="B3" s="146" t="s">
        <v>36</v>
      </c>
      <c r="C3" s="146"/>
      <c r="D3" s="146"/>
      <c r="E3" s="146"/>
      <c r="F3" s="260" t="s">
        <v>229</v>
      </c>
      <c r="G3" s="260"/>
      <c r="H3" s="260"/>
      <c r="I3" s="149" t="s">
        <v>220</v>
      </c>
      <c r="J3" s="9"/>
      <c r="K3" s="8"/>
      <c r="L3" s="261" t="s">
        <v>198</v>
      </c>
      <c r="M3" s="261"/>
      <c r="N3" s="261"/>
      <c r="O3" s="261"/>
      <c r="P3" s="260" t="s">
        <v>240</v>
      </c>
      <c r="Q3" s="260"/>
      <c r="R3" s="260"/>
      <c r="S3" s="332" t="s">
        <v>220</v>
      </c>
      <c r="T3" s="332"/>
      <c r="U3" s="261" t="s">
        <v>207</v>
      </c>
      <c r="V3" s="261"/>
      <c r="W3" s="261"/>
      <c r="X3" s="261"/>
      <c r="Y3" s="260" t="s">
        <v>239</v>
      </c>
      <c r="Z3" s="260"/>
      <c r="AA3" s="260"/>
      <c r="AB3" s="332" t="s">
        <v>26</v>
      </c>
      <c r="AC3" s="332"/>
      <c r="AD3" s="72"/>
      <c r="AE3" s="69"/>
      <c r="AG3" s="333" t="s">
        <v>197</v>
      </c>
      <c r="AH3" s="333"/>
      <c r="AI3" s="333"/>
      <c r="AJ3" s="333"/>
      <c r="AK3" s="333"/>
      <c r="AL3" s="313" t="s">
        <v>729</v>
      </c>
      <c r="AM3" s="313"/>
      <c r="AN3" s="313"/>
      <c r="AO3" s="154" t="s">
        <v>25</v>
      </c>
      <c r="AQ3" s="72"/>
      <c r="AU3" s="4">
        <f t="shared" ref="AU3:AU8" si="0">VLOOKUP(F3,$BA$13:$BD$17,4,FALSE)</f>
        <v>10</v>
      </c>
      <c r="AV3" s="4">
        <f t="shared" ref="AV3:AV12" si="1">VLOOKUP(P3,$BA$1:$BD$6,4,FALSE)</f>
        <v>2</v>
      </c>
      <c r="AW3" s="4" t="str">
        <f>D1</f>
        <v>T. Werner</v>
      </c>
      <c r="AX3" s="4" t="str">
        <f>K2</f>
        <v>Military Operation Specialty: Officer</v>
      </c>
      <c r="AY3" s="4">
        <f>SUM(AU3:AU8,AV3:AV23)</f>
        <v>117</v>
      </c>
      <c r="AZ3" s="4">
        <f>SUM(AU3:AU8)</f>
        <v>85</v>
      </c>
      <c r="BA3" s="5" t="s">
        <v>240</v>
      </c>
      <c r="BD3" s="4">
        <v>2</v>
      </c>
    </row>
    <row r="4" spans="1:64">
      <c r="A4" s="8"/>
      <c r="B4" s="151" t="s">
        <v>34</v>
      </c>
      <c r="C4" s="151"/>
      <c r="D4" s="151"/>
      <c r="E4" s="151"/>
      <c r="F4" s="302" t="s">
        <v>235</v>
      </c>
      <c r="G4" s="302"/>
      <c r="H4" s="302"/>
      <c r="I4" s="150" t="s">
        <v>25</v>
      </c>
      <c r="J4" s="9"/>
      <c r="K4" s="8"/>
      <c r="L4" s="283" t="s">
        <v>199</v>
      </c>
      <c r="M4" s="283"/>
      <c r="N4" s="283"/>
      <c r="O4" s="283"/>
      <c r="P4" s="302" t="s">
        <v>240</v>
      </c>
      <c r="Q4" s="302"/>
      <c r="R4" s="302"/>
      <c r="S4" s="334" t="s">
        <v>220</v>
      </c>
      <c r="T4" s="334"/>
      <c r="U4" s="283" t="s">
        <v>208</v>
      </c>
      <c r="V4" s="283"/>
      <c r="W4" s="283"/>
      <c r="X4" s="283"/>
      <c r="Y4" s="302" t="s">
        <v>240</v>
      </c>
      <c r="Z4" s="302"/>
      <c r="AA4" s="302"/>
      <c r="AB4" s="334" t="s">
        <v>220</v>
      </c>
      <c r="AC4" s="334"/>
      <c r="AD4" s="72"/>
      <c r="AE4" s="335" t="s">
        <v>1008</v>
      </c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7"/>
      <c r="AU4" s="4">
        <f t="shared" si="0"/>
        <v>15</v>
      </c>
      <c r="AV4" s="4">
        <f t="shared" si="1"/>
        <v>2</v>
      </c>
      <c r="AW4" s="4">
        <v>1213</v>
      </c>
      <c r="BA4" s="5" t="s">
        <v>241</v>
      </c>
      <c r="BD4" s="4">
        <v>3</v>
      </c>
    </row>
    <row r="5" spans="1:64">
      <c r="A5" s="8"/>
      <c r="B5" s="146" t="s">
        <v>843</v>
      </c>
      <c r="C5" s="146"/>
      <c r="D5" s="146"/>
      <c r="E5" s="146"/>
      <c r="F5" s="260" t="s">
        <v>229</v>
      </c>
      <c r="G5" s="260"/>
      <c r="H5" s="260"/>
      <c r="I5" s="149" t="s">
        <v>220</v>
      </c>
      <c r="J5" s="9"/>
      <c r="K5" s="8"/>
      <c r="L5" s="261" t="s">
        <v>200</v>
      </c>
      <c r="M5" s="261"/>
      <c r="N5" s="261"/>
      <c r="O5" s="261"/>
      <c r="P5" s="260" t="s">
        <v>238</v>
      </c>
      <c r="Q5" s="260"/>
      <c r="R5" s="260"/>
      <c r="S5" s="332" t="s">
        <v>221</v>
      </c>
      <c r="T5" s="332"/>
      <c r="U5" s="261" t="s">
        <v>209</v>
      </c>
      <c r="V5" s="261"/>
      <c r="W5" s="261"/>
      <c r="X5" s="261"/>
      <c r="Y5" s="260" t="s">
        <v>238</v>
      </c>
      <c r="Z5" s="260"/>
      <c r="AA5" s="260"/>
      <c r="AB5" s="332" t="s">
        <v>221</v>
      </c>
      <c r="AC5" s="332"/>
      <c r="AD5" s="72"/>
      <c r="AE5" s="187" t="s">
        <v>680</v>
      </c>
      <c r="AF5" s="327" t="s">
        <v>1009</v>
      </c>
      <c r="AG5" s="327"/>
      <c r="AH5" s="327"/>
      <c r="AI5" s="327" t="s">
        <v>989</v>
      </c>
      <c r="AJ5" s="327"/>
      <c r="AK5" s="327"/>
      <c r="AL5" s="327"/>
      <c r="AM5" s="327"/>
      <c r="AN5" s="327" t="s">
        <v>1009</v>
      </c>
      <c r="AO5" s="327"/>
      <c r="AP5" s="327"/>
      <c r="AQ5" s="188" t="s">
        <v>680</v>
      </c>
      <c r="AU5" s="4">
        <f t="shared" si="0"/>
        <v>10</v>
      </c>
      <c r="AV5" s="4">
        <f t="shared" si="1"/>
        <v>0</v>
      </c>
      <c r="AW5" s="4">
        <v>947</v>
      </c>
      <c r="BA5" s="5" t="s">
        <v>242</v>
      </c>
      <c r="BD5" s="4">
        <v>4</v>
      </c>
    </row>
    <row r="6" spans="1:64">
      <c r="A6" s="8"/>
      <c r="B6" s="151" t="s">
        <v>37</v>
      </c>
      <c r="C6" s="152"/>
      <c r="D6" s="152"/>
      <c r="E6" s="152"/>
      <c r="F6" s="302" t="s">
        <v>235</v>
      </c>
      <c r="G6" s="302"/>
      <c r="H6" s="302"/>
      <c r="I6" s="150" t="s">
        <v>25</v>
      </c>
      <c r="J6" s="9"/>
      <c r="K6" s="8"/>
      <c r="L6" s="283" t="s">
        <v>201</v>
      </c>
      <c r="M6" s="283"/>
      <c r="N6" s="283"/>
      <c r="O6" s="283"/>
      <c r="P6" s="302" t="s">
        <v>241</v>
      </c>
      <c r="Q6" s="302"/>
      <c r="R6" s="302"/>
      <c r="S6" s="334" t="s">
        <v>25</v>
      </c>
      <c r="T6" s="334"/>
      <c r="U6" s="283" t="s">
        <v>210</v>
      </c>
      <c r="V6" s="283"/>
      <c r="W6" s="283"/>
      <c r="X6" s="283"/>
      <c r="Y6" s="302" t="s">
        <v>240</v>
      </c>
      <c r="Z6" s="302"/>
      <c r="AA6" s="302"/>
      <c r="AB6" s="334" t="s">
        <v>220</v>
      </c>
      <c r="AC6" s="334"/>
      <c r="AD6" s="72"/>
      <c r="AE6" s="338" t="s">
        <v>681</v>
      </c>
      <c r="AF6" s="339" t="s">
        <v>679</v>
      </c>
      <c r="AG6" s="339"/>
      <c r="AH6" s="339"/>
      <c r="AJ6" s="339" t="s">
        <v>311</v>
      </c>
      <c r="AK6" s="339"/>
      <c r="AL6" s="339"/>
      <c r="AN6" s="339" t="s">
        <v>217</v>
      </c>
      <c r="AO6" s="339"/>
      <c r="AP6" s="339"/>
      <c r="AQ6" s="340" t="s">
        <v>682</v>
      </c>
      <c r="AU6" s="4">
        <f t="shared" si="0"/>
        <v>15</v>
      </c>
      <c r="AV6" s="4">
        <f t="shared" si="1"/>
        <v>3</v>
      </c>
      <c r="BA6" s="5" t="s">
        <v>243</v>
      </c>
      <c r="BD6" s="4">
        <v>5</v>
      </c>
    </row>
    <row r="7" spans="1:64">
      <c r="A7" s="8"/>
      <c r="B7" s="146" t="s">
        <v>195</v>
      </c>
      <c r="F7" s="260" t="s">
        <v>236</v>
      </c>
      <c r="G7" s="260"/>
      <c r="H7" s="260"/>
      <c r="I7" s="149" t="s">
        <v>28</v>
      </c>
      <c r="J7" s="9"/>
      <c r="K7" s="8"/>
      <c r="L7" s="261" t="s">
        <v>202</v>
      </c>
      <c r="M7" s="261"/>
      <c r="N7" s="261"/>
      <c r="O7" s="261"/>
      <c r="P7" s="260" t="s">
        <v>240</v>
      </c>
      <c r="Q7" s="260"/>
      <c r="R7" s="260"/>
      <c r="S7" s="332" t="s">
        <v>220</v>
      </c>
      <c r="T7" s="332"/>
      <c r="U7" s="261" t="s">
        <v>211</v>
      </c>
      <c r="V7" s="261"/>
      <c r="W7" s="261"/>
      <c r="X7" s="261"/>
      <c r="Y7" s="260" t="s">
        <v>241</v>
      </c>
      <c r="Z7" s="260"/>
      <c r="AA7" s="260"/>
      <c r="AB7" s="332" t="s">
        <v>25</v>
      </c>
      <c r="AC7" s="332"/>
      <c r="AD7" s="72"/>
      <c r="AE7" s="338"/>
      <c r="AF7" s="341" t="s">
        <v>683</v>
      </c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0"/>
      <c r="AU7" s="4">
        <f t="shared" si="0"/>
        <v>20</v>
      </c>
      <c r="AV7" s="4">
        <f t="shared" si="1"/>
        <v>2</v>
      </c>
    </row>
    <row r="8" spans="1:64">
      <c r="A8" s="8"/>
      <c r="B8" s="151" t="s">
        <v>38</v>
      </c>
      <c r="C8" s="152"/>
      <c r="D8" s="152"/>
      <c r="E8" s="152"/>
      <c r="F8" s="302" t="s">
        <v>235</v>
      </c>
      <c r="G8" s="302"/>
      <c r="H8" s="302"/>
      <c r="I8" s="150" t="s">
        <v>25</v>
      </c>
      <c r="J8" s="9"/>
      <c r="K8" s="8"/>
      <c r="L8" s="283" t="s">
        <v>203</v>
      </c>
      <c r="M8" s="283"/>
      <c r="N8" s="283"/>
      <c r="O8" s="283"/>
      <c r="P8" s="302" t="s">
        <v>240</v>
      </c>
      <c r="Q8" s="302"/>
      <c r="R8" s="302"/>
      <c r="S8" s="334" t="s">
        <v>220</v>
      </c>
      <c r="T8" s="334"/>
      <c r="U8" s="283" t="s">
        <v>212</v>
      </c>
      <c r="V8" s="283"/>
      <c r="W8" s="283"/>
      <c r="X8" s="283"/>
      <c r="Y8" s="302" t="s">
        <v>239</v>
      </c>
      <c r="Z8" s="302"/>
      <c r="AA8" s="302"/>
      <c r="AB8" s="334" t="s">
        <v>26</v>
      </c>
      <c r="AC8" s="334"/>
      <c r="AD8" s="72"/>
      <c r="AE8" s="338"/>
      <c r="AF8" s="189"/>
      <c r="AG8" s="190"/>
      <c r="AH8" s="190"/>
      <c r="AI8" s="190"/>
      <c r="AJ8" s="190"/>
      <c r="AK8" s="190"/>
      <c r="AL8" s="190"/>
      <c r="AM8" s="190"/>
      <c r="AN8" s="190"/>
      <c r="AO8" s="190"/>
      <c r="AP8" s="191"/>
      <c r="AQ8" s="340"/>
      <c r="AU8" s="4">
        <f t="shared" si="0"/>
        <v>15</v>
      </c>
      <c r="AV8" s="4">
        <f t="shared" si="1"/>
        <v>2</v>
      </c>
      <c r="BA8" s="5" t="s">
        <v>88</v>
      </c>
      <c r="BD8" s="4">
        <v>1</v>
      </c>
    </row>
    <row r="9" spans="1:64">
      <c r="A9" s="8"/>
      <c r="J9" s="9"/>
      <c r="K9" s="8"/>
      <c r="L9" s="261" t="s">
        <v>218</v>
      </c>
      <c r="M9" s="261"/>
      <c r="N9" s="261"/>
      <c r="O9" s="261"/>
      <c r="P9" s="260" t="s">
        <v>240</v>
      </c>
      <c r="Q9" s="260"/>
      <c r="R9" s="260"/>
      <c r="S9" s="332" t="s">
        <v>220</v>
      </c>
      <c r="T9" s="332"/>
      <c r="U9" s="261" t="s">
        <v>213</v>
      </c>
      <c r="V9" s="261"/>
      <c r="W9" s="261"/>
      <c r="X9" s="261"/>
      <c r="Y9" s="260" t="s">
        <v>240</v>
      </c>
      <c r="Z9" s="260"/>
      <c r="AA9" s="260"/>
      <c r="AB9" s="332" t="s">
        <v>220</v>
      </c>
      <c r="AC9" s="332"/>
      <c r="AD9" s="72"/>
      <c r="AE9" s="338"/>
      <c r="AF9" s="192"/>
      <c r="AG9" s="193"/>
      <c r="AH9" s="193"/>
      <c r="AI9" s="193"/>
      <c r="AJ9" s="193"/>
      <c r="AK9" s="193"/>
      <c r="AL9" s="193"/>
      <c r="AM9" s="193"/>
      <c r="AN9" s="193"/>
      <c r="AO9" s="193"/>
      <c r="AP9" s="194"/>
      <c r="AQ9" s="340"/>
      <c r="AV9" s="4">
        <f t="shared" si="1"/>
        <v>2</v>
      </c>
      <c r="BA9" s="5" t="s">
        <v>730</v>
      </c>
      <c r="BD9" s="4">
        <v>2</v>
      </c>
    </row>
    <row r="10" spans="1:64">
      <c r="A10" s="8"/>
      <c r="B10" s="293" t="s">
        <v>39</v>
      </c>
      <c r="C10" s="293"/>
      <c r="D10" s="293"/>
      <c r="E10" s="293"/>
      <c r="F10" s="294">
        <v>9</v>
      </c>
      <c r="G10" s="295"/>
      <c r="H10" s="295"/>
      <c r="I10" s="296"/>
      <c r="J10" s="9"/>
      <c r="K10" s="8"/>
      <c r="L10" s="283" t="s">
        <v>204</v>
      </c>
      <c r="M10" s="283"/>
      <c r="N10" s="283"/>
      <c r="O10" s="283"/>
      <c r="P10" s="302" t="s">
        <v>238</v>
      </c>
      <c r="Q10" s="302"/>
      <c r="R10" s="302"/>
      <c r="S10" s="334" t="s">
        <v>221</v>
      </c>
      <c r="T10" s="334"/>
      <c r="U10" s="283" t="s">
        <v>214</v>
      </c>
      <c r="V10" s="283"/>
      <c r="W10" s="283"/>
      <c r="X10" s="283"/>
      <c r="Y10" s="302" t="s">
        <v>239</v>
      </c>
      <c r="Z10" s="302"/>
      <c r="AA10" s="302"/>
      <c r="AB10" s="334" t="s">
        <v>26</v>
      </c>
      <c r="AC10" s="334"/>
      <c r="AD10" s="72"/>
      <c r="AE10" s="338"/>
      <c r="AF10" s="342" t="s">
        <v>684</v>
      </c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0"/>
      <c r="AV10" s="4">
        <f t="shared" si="1"/>
        <v>0</v>
      </c>
      <c r="BA10" s="5" t="s">
        <v>729</v>
      </c>
      <c r="BD10" s="4">
        <v>3</v>
      </c>
    </row>
    <row r="11" spans="1:64">
      <c r="A11" s="8"/>
      <c r="B11" s="292" t="s">
        <v>244</v>
      </c>
      <c r="C11" s="292"/>
      <c r="D11" s="292"/>
      <c r="E11" s="292"/>
      <c r="F11" s="292"/>
      <c r="G11" s="292"/>
      <c r="H11" s="292"/>
      <c r="I11" s="292"/>
      <c r="J11" s="9"/>
      <c r="K11" s="8"/>
      <c r="L11" s="261" t="s">
        <v>205</v>
      </c>
      <c r="M11" s="261"/>
      <c r="N11" s="261"/>
      <c r="O11" s="261"/>
      <c r="P11" s="260" t="s">
        <v>239</v>
      </c>
      <c r="Q11" s="260"/>
      <c r="R11" s="260"/>
      <c r="S11" s="332" t="s">
        <v>26</v>
      </c>
      <c r="T11" s="332"/>
      <c r="U11" s="261" t="s">
        <v>215</v>
      </c>
      <c r="V11" s="261"/>
      <c r="W11" s="261"/>
      <c r="X11" s="261"/>
      <c r="Y11" s="260" t="s">
        <v>241</v>
      </c>
      <c r="Z11" s="260"/>
      <c r="AA11" s="260"/>
      <c r="AB11" s="332" t="s">
        <v>25</v>
      </c>
      <c r="AC11" s="332"/>
      <c r="AD11" s="72"/>
      <c r="AE11" s="338"/>
      <c r="AF11" s="189"/>
      <c r="AG11" s="190"/>
      <c r="AH11" s="190"/>
      <c r="AI11" s="190"/>
      <c r="AJ11" s="190"/>
      <c r="AK11" s="190"/>
      <c r="AL11" s="190"/>
      <c r="AM11" s="190"/>
      <c r="AN11" s="190"/>
      <c r="AO11" s="190"/>
      <c r="AP11" s="191"/>
      <c r="AQ11" s="340"/>
      <c r="AV11" s="4">
        <f t="shared" si="1"/>
        <v>1</v>
      </c>
      <c r="BA11" s="5" t="s">
        <v>731</v>
      </c>
      <c r="BD11" s="4">
        <v>4</v>
      </c>
    </row>
    <row r="12" spans="1:64" ht="12.75" thickBot="1">
      <c r="A12" s="10"/>
      <c r="B12" s="11"/>
      <c r="C12" s="11"/>
      <c r="D12" s="11"/>
      <c r="E12" s="11"/>
      <c r="F12" s="11"/>
      <c r="G12" s="11"/>
      <c r="H12" s="11"/>
      <c r="I12" s="11"/>
      <c r="J12" s="12"/>
      <c r="K12" s="10"/>
      <c r="L12" s="300" t="s">
        <v>206</v>
      </c>
      <c r="M12" s="300"/>
      <c r="N12" s="300"/>
      <c r="O12" s="300"/>
      <c r="P12" s="323" t="s">
        <v>238</v>
      </c>
      <c r="Q12" s="323"/>
      <c r="R12" s="323"/>
      <c r="S12" s="343" t="s">
        <v>221</v>
      </c>
      <c r="T12" s="343"/>
      <c r="U12" s="300"/>
      <c r="V12" s="300"/>
      <c r="W12" s="300"/>
      <c r="X12" s="300"/>
      <c r="Y12" s="323"/>
      <c r="Z12" s="323"/>
      <c r="AA12" s="323"/>
      <c r="AB12" s="343"/>
      <c r="AC12" s="343"/>
      <c r="AD12" s="75"/>
      <c r="AE12" s="195"/>
      <c r="AF12" s="196"/>
      <c r="AG12" s="197"/>
      <c r="AH12" s="197"/>
      <c r="AI12" s="197"/>
      <c r="AJ12" s="197"/>
      <c r="AK12" s="197"/>
      <c r="AL12" s="197"/>
      <c r="AM12" s="197"/>
      <c r="AN12" s="197"/>
      <c r="AO12" s="197"/>
      <c r="AP12" s="198"/>
      <c r="AQ12" s="199"/>
      <c r="AV12" s="4">
        <f t="shared" si="1"/>
        <v>0</v>
      </c>
    </row>
    <row r="13" spans="1:64" s="149" customFormat="1">
      <c r="A13" s="271" t="s">
        <v>807</v>
      </c>
      <c r="B13" s="272"/>
      <c r="C13" s="272"/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3"/>
      <c r="O13" s="132"/>
      <c r="AC13" s="271" t="s">
        <v>247</v>
      </c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3"/>
      <c r="AV13" s="149">
        <f t="shared" ref="AV13:AV21" si="2">VLOOKUP(Y3,$BA$1:$BD$6,4,FALSE)</f>
        <v>1</v>
      </c>
      <c r="BA13" s="149" t="s">
        <v>234</v>
      </c>
      <c r="BD13" s="149">
        <v>5</v>
      </c>
    </row>
    <row r="14" spans="1:64" s="5" customFormat="1">
      <c r="A14" s="265" t="s">
        <v>814</v>
      </c>
      <c r="B14" s="266"/>
      <c r="C14" s="266"/>
      <c r="D14" s="266"/>
      <c r="E14" s="266"/>
      <c r="F14" s="266"/>
      <c r="G14" s="266"/>
      <c r="H14" s="149"/>
      <c r="I14" s="149"/>
      <c r="J14" s="149"/>
      <c r="K14" s="149"/>
      <c r="L14" s="149"/>
      <c r="M14" s="149"/>
      <c r="N14" s="149"/>
      <c r="O14" s="132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84" t="s">
        <v>226</v>
      </c>
      <c r="AD14" s="200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2"/>
      <c r="AV14" s="5">
        <f t="shared" si="2"/>
        <v>2</v>
      </c>
      <c r="BA14" s="5" t="s">
        <v>229</v>
      </c>
      <c r="BD14" s="5">
        <v>10</v>
      </c>
      <c r="BF14" s="358" t="s">
        <v>802</v>
      </c>
      <c r="BG14" s="358"/>
      <c r="BH14" s="358"/>
      <c r="BI14" s="358"/>
      <c r="BJ14" s="358"/>
      <c r="BK14" s="358"/>
      <c r="BL14" s="358"/>
    </row>
    <row r="15" spans="1:64" s="5" customFormat="1">
      <c r="A15" s="267" t="s">
        <v>815</v>
      </c>
      <c r="B15" s="268"/>
      <c r="C15" s="268"/>
      <c r="D15" s="268"/>
      <c r="E15" s="268"/>
      <c r="F15" s="268"/>
      <c r="G15" s="268"/>
      <c r="H15" s="259">
        <v>101995</v>
      </c>
      <c r="I15" s="259"/>
      <c r="J15" s="259"/>
      <c r="K15" s="259"/>
      <c r="L15" s="147"/>
      <c r="M15" s="147"/>
      <c r="N15" s="134"/>
      <c r="O15" s="132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69"/>
      <c r="AD15" s="71" t="s">
        <v>492</v>
      </c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2"/>
      <c r="AV15" s="5">
        <f t="shared" si="2"/>
        <v>0</v>
      </c>
      <c r="BA15" s="5" t="s">
        <v>235</v>
      </c>
      <c r="BD15" s="5">
        <v>15</v>
      </c>
      <c r="BG15" s="130"/>
      <c r="BH15" s="130"/>
      <c r="BI15" s="130"/>
      <c r="BJ15" s="130"/>
      <c r="BK15" s="130"/>
      <c r="BL15" s="130"/>
    </row>
    <row r="16" spans="1:64" s="5" customFormat="1">
      <c r="A16" s="269" t="s">
        <v>829</v>
      </c>
      <c r="B16" s="270"/>
      <c r="C16" s="270"/>
      <c r="D16" s="270"/>
      <c r="E16" s="270"/>
      <c r="F16" s="270"/>
      <c r="G16" s="270"/>
      <c r="H16" s="259">
        <v>104156</v>
      </c>
      <c r="I16" s="259"/>
      <c r="J16" s="259"/>
      <c r="K16" s="259"/>
      <c r="L16" s="298" t="str">
        <f>CONCATENATE("[",ROUND(AW4/30,1),"]")</f>
        <v>[40.4]</v>
      </c>
      <c r="M16" s="298"/>
      <c r="N16" s="299"/>
      <c r="O16" s="132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69"/>
      <c r="AD16" s="71" t="s">
        <v>493</v>
      </c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2"/>
      <c r="AV16" s="5">
        <f t="shared" si="2"/>
        <v>2</v>
      </c>
      <c r="AW16" s="136">
        <f>H16-AW1</f>
        <v>104156</v>
      </c>
      <c r="BA16" s="5" t="s">
        <v>236</v>
      </c>
      <c r="BD16" s="5">
        <v>20</v>
      </c>
      <c r="BF16" s="358" t="s">
        <v>806</v>
      </c>
      <c r="BG16" s="358"/>
      <c r="BH16" s="358"/>
      <c r="BI16" s="358"/>
      <c r="BJ16" s="358"/>
      <c r="BK16" s="358"/>
      <c r="BL16" s="358"/>
    </row>
    <row r="17" spans="1:64" s="5" customFormat="1">
      <c r="A17" s="269" t="s">
        <v>808</v>
      </c>
      <c r="B17" s="270"/>
      <c r="C17" s="270"/>
      <c r="D17" s="270"/>
      <c r="E17" s="270"/>
      <c r="F17" s="270"/>
      <c r="G17" s="270"/>
      <c r="H17" s="279">
        <f>AW5/2160</f>
        <v>0.43842592592592594</v>
      </c>
      <c r="I17" s="279"/>
      <c r="J17" s="279"/>
      <c r="K17" s="279"/>
      <c r="L17" s="279"/>
      <c r="M17" s="279"/>
      <c r="N17" s="280"/>
      <c r="O17" s="132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69"/>
      <c r="AD17" s="71" t="s">
        <v>494</v>
      </c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2"/>
      <c r="AV17" s="5">
        <f t="shared" si="2"/>
        <v>3</v>
      </c>
      <c r="BA17" s="5" t="s">
        <v>237</v>
      </c>
      <c r="BD17" s="5">
        <v>25</v>
      </c>
      <c r="BG17" s="130"/>
      <c r="BH17" s="130"/>
      <c r="BI17" s="130"/>
      <c r="BJ17" s="130"/>
      <c r="BK17" s="130"/>
      <c r="BL17" s="130"/>
    </row>
    <row r="18" spans="1:64" s="5" customFormat="1">
      <c r="A18" s="267" t="s">
        <v>810</v>
      </c>
      <c r="B18" s="268"/>
      <c r="C18" s="268"/>
      <c r="D18" s="268"/>
      <c r="E18" s="268"/>
      <c r="F18" s="268"/>
      <c r="G18" s="268"/>
      <c r="H18" s="347" t="s">
        <v>840</v>
      </c>
      <c r="I18" s="347"/>
      <c r="J18" s="347"/>
      <c r="K18" s="347"/>
      <c r="L18" s="347"/>
      <c r="M18" s="347"/>
      <c r="N18" s="348"/>
      <c r="O18" s="132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69"/>
      <c r="AD18" s="71" t="s">
        <v>495</v>
      </c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2"/>
      <c r="AV18" s="5">
        <f t="shared" si="2"/>
        <v>1</v>
      </c>
      <c r="AW18" s="136">
        <f>H16-AW1</f>
        <v>104156</v>
      </c>
      <c r="BF18" s="358" t="s">
        <v>801</v>
      </c>
      <c r="BG18" s="358"/>
      <c r="BH18" s="358"/>
      <c r="BI18" s="358"/>
      <c r="BJ18" s="358"/>
      <c r="BK18" s="358"/>
      <c r="BL18" s="358"/>
    </row>
    <row r="19" spans="1:64" s="5" customFormat="1">
      <c r="A19" s="274" t="s">
        <v>816</v>
      </c>
      <c r="B19" s="261"/>
      <c r="C19" s="261"/>
      <c r="D19" s="261"/>
      <c r="E19" s="261"/>
      <c r="F19" s="261"/>
      <c r="G19" s="261"/>
      <c r="H19" s="321"/>
      <c r="I19" s="321"/>
      <c r="J19" s="321"/>
      <c r="K19" s="321"/>
      <c r="L19" s="321"/>
      <c r="M19" s="321"/>
      <c r="N19" s="349"/>
      <c r="O19" s="132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69"/>
      <c r="AD19" s="71" t="s">
        <v>496</v>
      </c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2"/>
      <c r="AV19" s="5">
        <f t="shared" si="2"/>
        <v>2</v>
      </c>
      <c r="BG19" s="130"/>
      <c r="BH19" s="130"/>
      <c r="BI19" s="130"/>
      <c r="BJ19" s="130"/>
      <c r="BK19" s="130"/>
      <c r="BL19" s="130"/>
    </row>
    <row r="20" spans="1:64" s="5" customFormat="1">
      <c r="A20" s="267" t="s">
        <v>811</v>
      </c>
      <c r="B20" s="268"/>
      <c r="C20" s="268"/>
      <c r="D20" s="268"/>
      <c r="E20" s="268"/>
      <c r="F20" s="268"/>
      <c r="G20" s="268"/>
      <c r="H20" s="321" t="s">
        <v>851</v>
      </c>
      <c r="I20" s="321"/>
      <c r="J20" s="321"/>
      <c r="K20" s="321"/>
      <c r="L20" s="321"/>
      <c r="M20" s="321"/>
      <c r="N20" s="349"/>
      <c r="O20" s="132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69"/>
      <c r="AD20" s="71" t="s">
        <v>497</v>
      </c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2"/>
      <c r="AV20" s="5">
        <f t="shared" si="2"/>
        <v>1</v>
      </c>
      <c r="BF20" s="358" t="s">
        <v>800</v>
      </c>
      <c r="BG20" s="358"/>
      <c r="BH20" s="358"/>
      <c r="BI20" s="358"/>
      <c r="BJ20" s="358"/>
      <c r="BK20" s="358"/>
      <c r="BL20" s="358"/>
    </row>
    <row r="21" spans="1:64" s="5" customFormat="1">
      <c r="A21" s="269" t="s">
        <v>817</v>
      </c>
      <c r="B21" s="270"/>
      <c r="C21" s="270"/>
      <c r="D21" s="270"/>
      <c r="E21" s="270"/>
      <c r="F21" s="270"/>
      <c r="G21" s="270"/>
      <c r="H21" s="268">
        <v>0</v>
      </c>
      <c r="I21" s="268"/>
      <c r="J21" s="268"/>
      <c r="K21" s="268"/>
      <c r="L21" s="268"/>
      <c r="M21" s="268"/>
      <c r="N21" s="350"/>
      <c r="O21" s="132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69"/>
      <c r="AD21" s="71" t="s">
        <v>498</v>
      </c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2"/>
      <c r="AV21" s="5">
        <f t="shared" si="2"/>
        <v>3</v>
      </c>
      <c r="BG21" s="130"/>
      <c r="BH21" s="130"/>
      <c r="BI21" s="130"/>
      <c r="BJ21" s="130"/>
      <c r="BK21" s="130"/>
      <c r="BL21" s="130"/>
    </row>
    <row r="22" spans="1:64" s="5" customFormat="1">
      <c r="A22" s="265" t="s">
        <v>818</v>
      </c>
      <c r="B22" s="266"/>
      <c r="C22" s="266"/>
      <c r="D22" s="266"/>
      <c r="E22" s="266"/>
      <c r="F22" s="266"/>
      <c r="G22" s="266"/>
      <c r="H22" s="321"/>
      <c r="I22" s="321"/>
      <c r="J22" s="321"/>
      <c r="K22" s="321"/>
      <c r="L22" s="321"/>
      <c r="M22" s="321"/>
      <c r="N22" s="349"/>
      <c r="O22" s="132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69"/>
      <c r="AD22" s="71" t="s">
        <v>499</v>
      </c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2"/>
      <c r="AV22" s="5">
        <f>IF(ISERROR(VLOOKUP(Y12,$BA$1:$BD$6,4,FALSE)),0,VLOOKUP(Y12,$BA$1:$BD$6,4,FALSE))</f>
        <v>0</v>
      </c>
      <c r="BF22" s="358" t="s">
        <v>796</v>
      </c>
      <c r="BG22" s="358"/>
      <c r="BH22" s="358"/>
      <c r="BI22" s="358"/>
      <c r="BJ22" s="358"/>
      <c r="BK22" s="358"/>
      <c r="BL22" s="358"/>
    </row>
    <row r="23" spans="1:64" s="5" customFormat="1">
      <c r="A23" s="267" t="s">
        <v>809</v>
      </c>
      <c r="B23" s="268"/>
      <c r="C23" s="268"/>
      <c r="D23" s="268"/>
      <c r="E23" s="268"/>
      <c r="F23" s="268"/>
      <c r="G23" s="268"/>
      <c r="H23" s="321" t="s">
        <v>841</v>
      </c>
      <c r="I23" s="321"/>
      <c r="J23" s="321"/>
      <c r="K23" s="321"/>
      <c r="L23" s="321"/>
      <c r="M23" s="321"/>
      <c r="N23" s="349"/>
      <c r="O23" s="132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69"/>
      <c r="AD23" s="71" t="s">
        <v>500</v>
      </c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2"/>
      <c r="AV23" s="5">
        <f>VLOOKUP(AL3,$BA$8:$BD$11,4,FALSE)</f>
        <v>3</v>
      </c>
      <c r="BG23" s="130"/>
      <c r="BH23" s="130"/>
      <c r="BI23" s="130"/>
      <c r="BJ23" s="130"/>
      <c r="BK23" s="130"/>
      <c r="BL23" s="130"/>
    </row>
    <row r="24" spans="1:64" s="5" customFormat="1">
      <c r="A24" s="269" t="s">
        <v>819</v>
      </c>
      <c r="B24" s="270"/>
      <c r="C24" s="270"/>
      <c r="D24" s="270"/>
      <c r="E24" s="270"/>
      <c r="F24" s="270"/>
      <c r="G24" s="270"/>
      <c r="H24" s="321" t="s">
        <v>842</v>
      </c>
      <c r="I24" s="321"/>
      <c r="J24" s="321"/>
      <c r="K24" s="321"/>
      <c r="L24" s="321"/>
      <c r="M24" s="321"/>
      <c r="N24" s="349"/>
      <c r="O24" s="132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69"/>
      <c r="AD24" s="71" t="s">
        <v>501</v>
      </c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2"/>
      <c r="BF24" s="358" t="s">
        <v>795</v>
      </c>
      <c r="BG24" s="358"/>
      <c r="BH24" s="358"/>
      <c r="BI24" s="358"/>
      <c r="BJ24" s="358"/>
      <c r="BK24" s="358"/>
      <c r="BL24" s="358"/>
    </row>
    <row r="25" spans="1:64" s="5" customFormat="1">
      <c r="A25" s="269" t="s">
        <v>812</v>
      </c>
      <c r="B25" s="270"/>
      <c r="C25" s="270"/>
      <c r="D25" s="270"/>
      <c r="E25" s="270"/>
      <c r="F25" s="270"/>
      <c r="G25" s="270"/>
      <c r="H25" s="148" t="s">
        <v>822</v>
      </c>
      <c r="I25" s="149" t="s">
        <v>821</v>
      </c>
      <c r="J25" s="149"/>
      <c r="K25" s="148" t="s">
        <v>724</v>
      </c>
      <c r="L25" s="149" t="s">
        <v>823</v>
      </c>
      <c r="M25" s="149"/>
      <c r="N25" s="149"/>
      <c r="O25" s="132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69"/>
      <c r="AD25" s="71" t="s">
        <v>502</v>
      </c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2"/>
    </row>
    <row r="26" spans="1:64" s="5" customFormat="1">
      <c r="A26" s="269" t="s">
        <v>813</v>
      </c>
      <c r="B26" s="270"/>
      <c r="C26" s="270"/>
      <c r="D26" s="270"/>
      <c r="E26" s="270"/>
      <c r="F26" s="270"/>
      <c r="G26" s="270"/>
      <c r="H26" s="148" t="s">
        <v>822</v>
      </c>
      <c r="I26" s="149" t="s">
        <v>821</v>
      </c>
      <c r="J26" s="149"/>
      <c r="K26" s="148" t="s">
        <v>724</v>
      </c>
      <c r="L26" s="149" t="s">
        <v>823</v>
      </c>
      <c r="M26" s="149"/>
      <c r="N26" s="149"/>
      <c r="O26" s="132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69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2"/>
      <c r="BF26" s="358" t="s">
        <v>794</v>
      </c>
      <c r="BG26" s="358"/>
      <c r="BH26" s="358"/>
      <c r="BI26" s="358"/>
      <c r="BJ26" s="358"/>
      <c r="BK26" s="358"/>
      <c r="BL26" s="358"/>
    </row>
    <row r="27" spans="1:64" s="5" customFormat="1">
      <c r="A27" s="267" t="s">
        <v>820</v>
      </c>
      <c r="B27" s="268"/>
      <c r="C27" s="268"/>
      <c r="D27" s="268"/>
      <c r="E27" s="268"/>
      <c r="F27" s="268"/>
      <c r="G27" s="268"/>
      <c r="H27" s="148" t="s">
        <v>822</v>
      </c>
      <c r="I27" s="149" t="s">
        <v>821</v>
      </c>
      <c r="J27" s="149"/>
      <c r="K27" s="148" t="s">
        <v>724</v>
      </c>
      <c r="L27" s="149" t="s">
        <v>823</v>
      </c>
      <c r="M27" s="149"/>
      <c r="N27" s="149"/>
      <c r="O27" s="132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84" t="s">
        <v>227</v>
      </c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2"/>
    </row>
    <row r="28" spans="1:64" ht="12.75">
      <c r="A28" s="271" t="s">
        <v>824</v>
      </c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3"/>
      <c r="O28" s="8"/>
      <c r="AC28" s="69"/>
      <c r="AD28" s="311" t="s">
        <v>31</v>
      </c>
      <c r="AE28" s="311"/>
      <c r="AF28" s="311"/>
      <c r="AG28" s="311"/>
      <c r="AH28" s="313" t="s">
        <v>63</v>
      </c>
      <c r="AI28" s="313"/>
      <c r="AJ28" s="313"/>
      <c r="AK28" s="313"/>
      <c r="AL28" s="311" t="s">
        <v>216</v>
      </c>
      <c r="AM28" s="311"/>
      <c r="AN28" s="311"/>
      <c r="AO28" s="313" t="s">
        <v>56</v>
      </c>
      <c r="AP28" s="313"/>
      <c r="AQ28" s="314"/>
      <c r="BF28" s="357" t="s">
        <v>797</v>
      </c>
      <c r="BG28" s="357"/>
      <c r="BH28" s="357"/>
      <c r="BI28" s="357"/>
      <c r="BJ28" s="357"/>
      <c r="BK28" s="357"/>
      <c r="BL28" s="357"/>
    </row>
    <row r="29" spans="1:64">
      <c r="A29" s="69" t="s">
        <v>1053</v>
      </c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2"/>
      <c r="O29" s="8"/>
      <c r="AC29" s="69"/>
      <c r="AD29" s="310" t="s">
        <v>219</v>
      </c>
      <c r="AE29" s="310"/>
      <c r="AF29" s="310"/>
      <c r="AG29" s="310"/>
      <c r="AH29" s="307" t="s">
        <v>249</v>
      </c>
      <c r="AI29" s="307"/>
      <c r="AJ29" s="307"/>
      <c r="AK29" s="307"/>
      <c r="AL29" s="310" t="s">
        <v>50</v>
      </c>
      <c r="AM29" s="310"/>
      <c r="AN29" s="310"/>
      <c r="AO29" s="307" t="s">
        <v>149</v>
      </c>
      <c r="AP29" s="307"/>
      <c r="AQ29" s="318"/>
    </row>
    <row r="30" spans="1:64" ht="12.75">
      <c r="A30" s="184"/>
      <c r="B30" s="185"/>
      <c r="C30" s="185"/>
      <c r="D30" s="185"/>
      <c r="E30" s="185"/>
      <c r="F30" s="185"/>
      <c r="G30" s="185"/>
      <c r="H30" s="71"/>
      <c r="I30" s="71"/>
      <c r="J30" s="71"/>
      <c r="K30" s="71"/>
      <c r="L30" s="71"/>
      <c r="M30" s="71"/>
      <c r="N30" s="72"/>
      <c r="O30" s="8"/>
      <c r="AC30" s="69"/>
      <c r="AD30" s="311" t="s">
        <v>33</v>
      </c>
      <c r="AE30" s="311"/>
      <c r="AF30" s="311"/>
      <c r="AG30" s="311"/>
      <c r="AH30" s="312" t="s">
        <v>127</v>
      </c>
      <c r="AI30" s="312"/>
      <c r="AJ30" s="312"/>
      <c r="AK30" s="312"/>
      <c r="AL30" s="311" t="s">
        <v>22</v>
      </c>
      <c r="AM30" s="311"/>
      <c r="AN30" s="311"/>
      <c r="AO30" s="313" t="s">
        <v>140</v>
      </c>
      <c r="AP30" s="313"/>
      <c r="AQ30" s="314"/>
      <c r="BF30" s="357" t="s">
        <v>803</v>
      </c>
      <c r="BG30" s="357"/>
      <c r="BH30" s="357"/>
      <c r="BI30" s="357"/>
      <c r="BJ30" s="357"/>
      <c r="BK30" s="357"/>
      <c r="BL30" s="357"/>
    </row>
    <row r="31" spans="1:64">
      <c r="A31" s="186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2"/>
      <c r="O31" s="8"/>
      <c r="AC31" s="69"/>
      <c r="AD31" s="310" t="s">
        <v>48</v>
      </c>
      <c r="AE31" s="310"/>
      <c r="AF31" s="310"/>
      <c r="AG31" s="310"/>
      <c r="AH31" s="307" t="s">
        <v>90</v>
      </c>
      <c r="AI31" s="307"/>
      <c r="AJ31" s="307"/>
      <c r="AK31" s="307"/>
      <c r="AL31" s="310" t="s">
        <v>49</v>
      </c>
      <c r="AM31" s="310"/>
      <c r="AN31" s="310"/>
      <c r="AO31" s="307" t="s">
        <v>91</v>
      </c>
      <c r="AP31" s="307"/>
      <c r="AQ31" s="318"/>
    </row>
    <row r="32" spans="1:64" ht="12.75">
      <c r="A32" s="184"/>
      <c r="B32" s="185"/>
      <c r="C32" s="185"/>
      <c r="D32" s="185"/>
      <c r="E32" s="185"/>
      <c r="F32" s="185"/>
      <c r="G32" s="185"/>
      <c r="H32" s="71"/>
      <c r="I32" s="71"/>
      <c r="J32" s="71"/>
      <c r="K32" s="71"/>
      <c r="L32" s="71"/>
      <c r="M32" s="71"/>
      <c r="N32" s="72"/>
      <c r="O32" s="8"/>
      <c r="AC32" s="84" t="s">
        <v>228</v>
      </c>
      <c r="AD32" s="200"/>
      <c r="AQ32" s="72"/>
      <c r="BF32" s="357" t="s">
        <v>798</v>
      </c>
      <c r="BG32" s="357"/>
      <c r="BH32" s="357"/>
      <c r="BI32" s="357"/>
      <c r="BJ32" s="357"/>
      <c r="BK32" s="357"/>
      <c r="BL32" s="357"/>
    </row>
    <row r="33" spans="1:55">
      <c r="A33" s="69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8"/>
      <c r="AC33" s="69"/>
      <c r="AD33" s="71" t="s">
        <v>78</v>
      </c>
      <c r="AQ33" s="72"/>
    </row>
    <row r="34" spans="1:55" ht="12.75" thickBot="1">
      <c r="A34" s="271" t="s">
        <v>740</v>
      </c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3"/>
      <c r="O34" s="8"/>
      <c r="AC34" s="73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5"/>
    </row>
    <row r="35" spans="1:55">
      <c r="A35" s="354" t="s">
        <v>985</v>
      </c>
      <c r="B35" s="276"/>
      <c r="C35" s="4" t="s">
        <v>717</v>
      </c>
      <c r="N35" s="9"/>
      <c r="O35" s="8"/>
      <c r="AC35" s="329" t="s">
        <v>254</v>
      </c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1"/>
    </row>
    <row r="36" spans="1:55" ht="12.75" thickBot="1">
      <c r="A36" s="354" t="s">
        <v>987</v>
      </c>
      <c r="B36" s="276"/>
      <c r="C36" s="149" t="s">
        <v>792</v>
      </c>
      <c r="N36" s="9"/>
      <c r="O36" s="8"/>
      <c r="AC36" s="69"/>
      <c r="AD36" s="201"/>
      <c r="AI36" s="76"/>
      <c r="AQ36" s="72"/>
      <c r="BA36" s="354" t="s">
        <v>987</v>
      </c>
      <c r="BB36" s="276"/>
      <c r="BC36" s="4" t="s">
        <v>621</v>
      </c>
    </row>
    <row r="37" spans="1:55">
      <c r="A37" s="354" t="s">
        <v>987</v>
      </c>
      <c r="B37" s="276"/>
      <c r="C37" s="210" t="s">
        <v>995</v>
      </c>
      <c r="N37" s="9"/>
      <c r="O37" s="262" t="s">
        <v>67</v>
      </c>
      <c r="P37" s="263"/>
      <c r="Q37" s="263"/>
      <c r="R37" s="263"/>
      <c r="S37" s="263"/>
      <c r="T37" s="263"/>
      <c r="U37" s="263"/>
      <c r="V37" s="264"/>
      <c r="W37" s="23"/>
      <c r="X37" s="24" t="s">
        <v>245</v>
      </c>
      <c r="Y37" s="24"/>
      <c r="Z37" s="24"/>
      <c r="AA37" s="24"/>
      <c r="AB37" s="25"/>
      <c r="AC37" s="69"/>
      <c r="AD37" s="201"/>
      <c r="AI37" s="76"/>
      <c r="AQ37" s="72"/>
      <c r="BA37" s="354" t="s">
        <v>987</v>
      </c>
      <c r="BB37" s="276"/>
      <c r="BC37" s="4" t="s">
        <v>622</v>
      </c>
    </row>
    <row r="38" spans="1:55">
      <c r="A38" s="354" t="s">
        <v>985</v>
      </c>
      <c r="B38" s="276"/>
      <c r="C38" s="149" t="s">
        <v>780</v>
      </c>
      <c r="N38" s="9"/>
      <c r="O38" s="8"/>
      <c r="R38" s="297" t="s">
        <v>46</v>
      </c>
      <c r="S38" s="297"/>
      <c r="T38" s="297" t="s">
        <v>47</v>
      </c>
      <c r="U38" s="297"/>
      <c r="V38" s="9"/>
      <c r="W38" s="8"/>
      <c r="X38" s="288" t="s">
        <v>220</v>
      </c>
      <c r="Y38" s="288"/>
      <c r="Z38" s="301">
        <v>0.1</v>
      </c>
      <c r="AA38" s="301"/>
      <c r="AB38" s="9"/>
      <c r="AC38" s="69"/>
      <c r="AD38" s="201"/>
      <c r="AI38" s="76"/>
      <c r="AQ38" s="72"/>
    </row>
    <row r="39" spans="1:55">
      <c r="A39" s="354" t="s">
        <v>985</v>
      </c>
      <c r="B39" s="276"/>
      <c r="C39" s="4" t="s">
        <v>715</v>
      </c>
      <c r="N39" s="9"/>
      <c r="O39" s="8"/>
      <c r="P39" s="208" t="s">
        <v>42</v>
      </c>
      <c r="Q39" s="208"/>
      <c r="R39" s="288">
        <v>5</v>
      </c>
      <c r="S39" s="288"/>
      <c r="T39" s="288">
        <v>3</v>
      </c>
      <c r="U39" s="288"/>
      <c r="V39" s="9"/>
      <c r="W39" s="8"/>
      <c r="X39" s="289" t="s">
        <v>25</v>
      </c>
      <c r="Y39" s="289"/>
      <c r="Z39" s="290">
        <v>0.28000000000000003</v>
      </c>
      <c r="AA39" s="290"/>
      <c r="AB39" s="9"/>
      <c r="AC39" s="69"/>
      <c r="AD39" s="201"/>
      <c r="AI39" s="76"/>
      <c r="AQ39" s="72"/>
    </row>
    <row r="40" spans="1:55">
      <c r="A40" s="354" t="s">
        <v>985</v>
      </c>
      <c r="B40" s="276"/>
      <c r="C40" s="4" t="s">
        <v>72</v>
      </c>
      <c r="N40" s="9"/>
      <c r="O40" s="8"/>
      <c r="P40" s="209" t="s">
        <v>184</v>
      </c>
      <c r="Q40" s="209"/>
      <c r="R40" s="289">
        <v>2</v>
      </c>
      <c r="S40" s="289"/>
      <c r="T40" s="289">
        <v>3</v>
      </c>
      <c r="U40" s="289"/>
      <c r="V40" s="9"/>
      <c r="W40" s="8"/>
      <c r="X40" s="288" t="s">
        <v>28</v>
      </c>
      <c r="Y40" s="288"/>
      <c r="Z40" s="301">
        <v>0.496</v>
      </c>
      <c r="AA40" s="301"/>
      <c r="AB40" s="9"/>
      <c r="AC40" s="69"/>
      <c r="AD40" s="201"/>
      <c r="AI40" s="76"/>
      <c r="AQ40" s="72"/>
    </row>
    <row r="41" spans="1:55">
      <c r="A41" s="354" t="s">
        <v>987</v>
      </c>
      <c r="B41" s="276"/>
      <c r="C41" s="149" t="s">
        <v>728</v>
      </c>
      <c r="N41" s="9"/>
      <c r="O41" s="8"/>
      <c r="P41" s="208" t="s">
        <v>43</v>
      </c>
      <c r="Q41" s="208"/>
      <c r="R41" s="288">
        <v>5</v>
      </c>
      <c r="S41" s="288"/>
      <c r="T41" s="288">
        <v>3</v>
      </c>
      <c r="U41" s="288"/>
      <c r="V41" s="9"/>
      <c r="W41" s="8"/>
      <c r="X41" s="289" t="s">
        <v>122</v>
      </c>
      <c r="Y41" s="289"/>
      <c r="Z41" s="290">
        <v>0.69699999999999995</v>
      </c>
      <c r="AA41" s="290"/>
      <c r="AB41" s="9"/>
      <c r="AC41" s="69"/>
      <c r="AD41" s="201"/>
      <c r="AQ41" s="72"/>
    </row>
    <row r="42" spans="1:55">
      <c r="A42" s="275"/>
      <c r="B42" s="276"/>
      <c r="C42" s="4" t="s">
        <v>69</v>
      </c>
      <c r="N42" s="9"/>
      <c r="O42" s="8"/>
      <c r="P42" s="209" t="s">
        <v>40</v>
      </c>
      <c r="Q42" s="209"/>
      <c r="R42" s="289">
        <v>2</v>
      </c>
      <c r="S42" s="289"/>
      <c r="T42" s="289">
        <v>3</v>
      </c>
      <c r="U42" s="289"/>
      <c r="V42" s="9"/>
      <c r="W42" s="8"/>
      <c r="X42" s="288" t="s">
        <v>123</v>
      </c>
      <c r="Y42" s="288"/>
      <c r="Z42" s="301">
        <v>0.84799999999999998</v>
      </c>
      <c r="AA42" s="301"/>
      <c r="AB42" s="9"/>
      <c r="AC42" s="69"/>
      <c r="AD42" s="201"/>
      <c r="AI42" s="76"/>
      <c r="AQ42" s="72"/>
    </row>
    <row r="43" spans="1:55">
      <c r="A43" s="354" t="s">
        <v>987</v>
      </c>
      <c r="B43" s="276"/>
      <c r="C43" s="4" t="s">
        <v>716</v>
      </c>
      <c r="N43" s="9"/>
      <c r="O43" s="8"/>
      <c r="P43" s="208" t="s">
        <v>41</v>
      </c>
      <c r="Q43" s="208"/>
      <c r="R43" s="288">
        <v>2</v>
      </c>
      <c r="S43" s="288"/>
      <c r="T43" s="288">
        <v>3</v>
      </c>
      <c r="U43" s="288"/>
      <c r="V43" s="9"/>
      <c r="W43" s="8"/>
      <c r="X43" s="289" t="s">
        <v>230</v>
      </c>
      <c r="Y43" s="289"/>
      <c r="Z43" s="290">
        <v>0.93899999999999995</v>
      </c>
      <c r="AA43" s="290"/>
      <c r="AB43" s="9"/>
      <c r="AC43" s="69"/>
      <c r="AD43" s="201"/>
      <c r="AI43" s="76"/>
      <c r="AQ43" s="72"/>
    </row>
    <row r="44" spans="1:55">
      <c r="A44" s="275"/>
      <c r="B44" s="276"/>
      <c r="C44" s="4" t="s">
        <v>71</v>
      </c>
      <c r="N44" s="9"/>
      <c r="O44" s="8"/>
      <c r="P44" s="209" t="s">
        <v>44</v>
      </c>
      <c r="Q44" s="209"/>
      <c r="R44" s="289">
        <v>4</v>
      </c>
      <c r="S44" s="289"/>
      <c r="T44" s="289">
        <v>3</v>
      </c>
      <c r="U44" s="289"/>
      <c r="V44" s="9"/>
      <c r="W44" s="8"/>
      <c r="X44" s="288" t="s">
        <v>231</v>
      </c>
      <c r="Y44" s="288"/>
      <c r="Z44" s="301">
        <v>0.98199999999999998</v>
      </c>
      <c r="AA44" s="301"/>
      <c r="AB44" s="9"/>
      <c r="AC44" s="69"/>
      <c r="AD44" s="201"/>
      <c r="AQ44" s="72"/>
    </row>
    <row r="45" spans="1:55">
      <c r="A45" s="354" t="s">
        <v>985</v>
      </c>
      <c r="B45" s="276"/>
      <c r="C45" s="4" t="s">
        <v>781</v>
      </c>
      <c r="N45" s="9"/>
      <c r="O45" s="8"/>
      <c r="P45" s="208" t="s">
        <v>45</v>
      </c>
      <c r="Q45" s="208"/>
      <c r="R45" s="288">
        <v>4</v>
      </c>
      <c r="S45" s="288"/>
      <c r="T45" s="288">
        <v>3</v>
      </c>
      <c r="U45" s="288"/>
      <c r="V45" s="9"/>
      <c r="W45" s="8"/>
      <c r="X45" s="289" t="s">
        <v>232</v>
      </c>
      <c r="Y45" s="289"/>
      <c r="Z45" s="290">
        <v>0.996</v>
      </c>
      <c r="AA45" s="290"/>
      <c r="AB45" s="9"/>
      <c r="AC45" s="69"/>
      <c r="AD45" s="201"/>
      <c r="AI45" s="76"/>
      <c r="AQ45" s="72"/>
    </row>
    <row r="46" spans="1:55" ht="12.75" thickBot="1">
      <c r="A46" s="354" t="s">
        <v>986</v>
      </c>
      <c r="B46" s="276"/>
      <c r="C46" s="4" t="s">
        <v>95</v>
      </c>
      <c r="N46" s="9"/>
      <c r="O46" s="10"/>
      <c r="P46" s="11"/>
      <c r="Q46" s="11"/>
      <c r="R46" s="11"/>
      <c r="S46" s="11"/>
      <c r="T46" s="11"/>
      <c r="U46" s="11"/>
      <c r="V46" s="12"/>
      <c r="W46" s="10"/>
      <c r="X46" s="322" t="s">
        <v>233</v>
      </c>
      <c r="Y46" s="322"/>
      <c r="Z46" s="306">
        <v>0.999</v>
      </c>
      <c r="AA46" s="306"/>
      <c r="AB46" s="12"/>
      <c r="AC46" s="69"/>
      <c r="AQ46" s="72"/>
    </row>
    <row r="47" spans="1:55">
      <c r="A47" s="354" t="s">
        <v>988</v>
      </c>
      <c r="B47" s="27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O47" s="285" t="s">
        <v>255</v>
      </c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7"/>
      <c r="AC47" s="69"/>
      <c r="AD47" s="201"/>
      <c r="AQ47" s="72"/>
    </row>
    <row r="48" spans="1:55" ht="12.75" thickBot="1">
      <c r="A48" s="353" t="s">
        <v>988</v>
      </c>
      <c r="B48" s="282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2"/>
      <c r="O48" s="10"/>
      <c r="P48" s="291" t="s">
        <v>256</v>
      </c>
      <c r="Q48" s="291"/>
      <c r="R48" s="291"/>
      <c r="S48" s="11"/>
      <c r="T48" s="11"/>
      <c r="U48" s="11"/>
      <c r="V48" s="291" t="s">
        <v>257</v>
      </c>
      <c r="W48" s="291"/>
      <c r="X48" s="291"/>
      <c r="Y48" s="11"/>
      <c r="Z48" s="11"/>
      <c r="AA48" s="11"/>
      <c r="AB48" s="12"/>
      <c r="AC48" s="73"/>
      <c r="AD48" s="205"/>
      <c r="AE48" s="74"/>
      <c r="AF48" s="74"/>
      <c r="AG48" s="74"/>
      <c r="AH48" s="74"/>
      <c r="AI48" s="206"/>
      <c r="AJ48" s="74"/>
      <c r="AK48" s="74"/>
      <c r="AL48" s="74"/>
      <c r="AM48" s="74"/>
      <c r="AN48" s="74"/>
      <c r="AO48" s="74"/>
      <c r="AP48" s="74"/>
      <c r="AQ48" s="75"/>
    </row>
    <row r="49" spans="1:52" s="109" customFormat="1" ht="13.5" thickBot="1">
      <c r="A49" s="277" t="s">
        <v>29</v>
      </c>
      <c r="B49" s="278"/>
      <c r="C49" s="278"/>
      <c r="D49" s="284" t="s">
        <v>83</v>
      </c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78" t="s">
        <v>30</v>
      </c>
      <c r="P49" s="278"/>
      <c r="Q49" s="278"/>
      <c r="R49" s="284" t="s">
        <v>503</v>
      </c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78" t="s">
        <v>32</v>
      </c>
      <c r="AE49" s="278"/>
      <c r="AF49" s="278"/>
      <c r="AG49" s="278"/>
      <c r="AH49" s="284" t="s">
        <v>68</v>
      </c>
      <c r="AI49" s="284"/>
      <c r="AJ49" s="284"/>
      <c r="AK49" s="284" t="s">
        <v>645</v>
      </c>
      <c r="AL49" s="284"/>
      <c r="AM49" s="284"/>
      <c r="AN49" s="284"/>
      <c r="AO49" s="284"/>
      <c r="AP49" s="284"/>
      <c r="AQ49" s="304"/>
      <c r="AR49" s="257" t="s">
        <v>274</v>
      </c>
      <c r="AS49" s="258"/>
    </row>
    <row r="50" spans="1:52" s="149" customFormat="1">
      <c r="A50" s="262" t="s">
        <v>223</v>
      </c>
      <c r="B50" s="263"/>
      <c r="C50" s="263"/>
      <c r="D50" s="263"/>
      <c r="E50" s="263"/>
      <c r="F50" s="263"/>
      <c r="G50" s="263"/>
      <c r="H50" s="263"/>
      <c r="I50" s="263"/>
      <c r="J50" s="264"/>
      <c r="K50" s="262" t="s">
        <v>246</v>
      </c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4"/>
      <c r="AE50" s="262" t="s">
        <v>224</v>
      </c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4"/>
      <c r="AR50" s="257"/>
      <c r="AS50" s="258"/>
    </row>
    <row r="51" spans="1:52">
      <c r="A51" s="8"/>
      <c r="B51" s="146" t="s">
        <v>36</v>
      </c>
      <c r="C51" s="146"/>
      <c r="D51" s="146"/>
      <c r="E51" s="146"/>
      <c r="F51" s="260" t="s">
        <v>229</v>
      </c>
      <c r="G51" s="260"/>
      <c r="H51" s="260"/>
      <c r="I51" s="149" t="s">
        <v>220</v>
      </c>
      <c r="J51" s="9"/>
      <c r="K51" s="8"/>
      <c r="L51" s="261" t="s">
        <v>198</v>
      </c>
      <c r="M51" s="261"/>
      <c r="N51" s="261"/>
      <c r="O51" s="261"/>
      <c r="P51" s="260" t="s">
        <v>240</v>
      </c>
      <c r="Q51" s="260"/>
      <c r="R51" s="260"/>
      <c r="S51" s="332" t="s">
        <v>220</v>
      </c>
      <c r="T51" s="332"/>
      <c r="U51" s="261" t="s">
        <v>207</v>
      </c>
      <c r="V51" s="261"/>
      <c r="W51" s="261"/>
      <c r="X51" s="261"/>
      <c r="Y51" s="260" t="s">
        <v>242</v>
      </c>
      <c r="Z51" s="260"/>
      <c r="AA51" s="260"/>
      <c r="AB51" s="332" t="s">
        <v>28</v>
      </c>
      <c r="AC51" s="332"/>
      <c r="AD51" s="72"/>
      <c r="AE51" s="69"/>
      <c r="AG51" s="333" t="s">
        <v>197</v>
      </c>
      <c r="AH51" s="333"/>
      <c r="AI51" s="333"/>
      <c r="AJ51" s="333"/>
      <c r="AK51" s="333"/>
      <c r="AL51" s="313" t="s">
        <v>731</v>
      </c>
      <c r="AM51" s="313"/>
      <c r="AN51" s="313"/>
      <c r="AO51" s="154" t="s">
        <v>28</v>
      </c>
      <c r="AQ51" s="72"/>
      <c r="AR51" s="257"/>
      <c r="AS51" s="258"/>
      <c r="AU51" s="4">
        <f t="shared" ref="AU51:AU56" si="3">VLOOKUP(F51,$BA$13:$BD$17,4,FALSE)</f>
        <v>10</v>
      </c>
      <c r="AV51" s="4">
        <f t="shared" ref="AV51:AV60" si="4">VLOOKUP(P51,$BA$1:$BD$6,4,FALSE)</f>
        <v>2</v>
      </c>
      <c r="AW51" s="4" t="str">
        <f>D49</f>
        <v>K. "Jolly" Rodgers</v>
      </c>
      <c r="AX51" s="4" t="str">
        <f>K50</f>
        <v>Military Operation Specialty: Section Leader</v>
      </c>
      <c r="AY51" s="4">
        <f>SUM(AU51:AU56,AV51:AV71)</f>
        <v>122</v>
      </c>
      <c r="AZ51" s="4">
        <f>SUM(AU51:AU56)</f>
        <v>75</v>
      </c>
    </row>
    <row r="52" spans="1:52">
      <c r="A52" s="8"/>
      <c r="B52" s="151" t="s">
        <v>34</v>
      </c>
      <c r="C52" s="151"/>
      <c r="D52" s="151"/>
      <c r="E52" s="151"/>
      <c r="F52" s="302" t="s">
        <v>235</v>
      </c>
      <c r="G52" s="302"/>
      <c r="H52" s="302"/>
      <c r="I52" s="150" t="s">
        <v>25</v>
      </c>
      <c r="J52" s="9"/>
      <c r="K52" s="8"/>
      <c r="L52" s="283" t="s">
        <v>199</v>
      </c>
      <c r="M52" s="283"/>
      <c r="N52" s="283"/>
      <c r="O52" s="283"/>
      <c r="P52" s="302" t="s">
        <v>240</v>
      </c>
      <c r="Q52" s="302"/>
      <c r="R52" s="302"/>
      <c r="S52" s="334" t="s">
        <v>220</v>
      </c>
      <c r="T52" s="334"/>
      <c r="U52" s="283" t="s">
        <v>208</v>
      </c>
      <c r="V52" s="283"/>
      <c r="W52" s="283"/>
      <c r="X52" s="283"/>
      <c r="Y52" s="302" t="s">
        <v>238</v>
      </c>
      <c r="Z52" s="302"/>
      <c r="AA52" s="302"/>
      <c r="AB52" s="334" t="s">
        <v>221</v>
      </c>
      <c r="AC52" s="334"/>
      <c r="AD52" s="72"/>
      <c r="AE52" s="335" t="s">
        <v>1008</v>
      </c>
      <c r="AF52" s="336"/>
      <c r="AG52" s="336"/>
      <c r="AH52" s="336"/>
      <c r="AI52" s="336"/>
      <c r="AJ52" s="336"/>
      <c r="AK52" s="336"/>
      <c r="AL52" s="336"/>
      <c r="AM52" s="336"/>
      <c r="AN52" s="336"/>
      <c r="AO52" s="336"/>
      <c r="AP52" s="336"/>
      <c r="AQ52" s="337"/>
      <c r="AR52" s="257"/>
      <c r="AS52" s="258"/>
      <c r="AU52" s="4">
        <f t="shared" si="3"/>
        <v>15</v>
      </c>
      <c r="AV52" s="4">
        <f t="shared" si="4"/>
        <v>2</v>
      </c>
      <c r="AW52" s="4">
        <v>1464</v>
      </c>
    </row>
    <row r="53" spans="1:52">
      <c r="A53" s="8"/>
      <c r="B53" s="146" t="s">
        <v>843</v>
      </c>
      <c r="C53" s="146"/>
      <c r="D53" s="146"/>
      <c r="E53" s="146"/>
      <c r="F53" s="260" t="s">
        <v>235</v>
      </c>
      <c r="G53" s="260"/>
      <c r="H53" s="260"/>
      <c r="I53" s="149" t="s">
        <v>25</v>
      </c>
      <c r="J53" s="9"/>
      <c r="K53" s="8"/>
      <c r="L53" s="261" t="s">
        <v>200</v>
      </c>
      <c r="M53" s="261"/>
      <c r="N53" s="261"/>
      <c r="O53" s="261"/>
      <c r="P53" s="260" t="s">
        <v>242</v>
      </c>
      <c r="Q53" s="260"/>
      <c r="R53" s="260"/>
      <c r="S53" s="332" t="s">
        <v>28</v>
      </c>
      <c r="T53" s="332"/>
      <c r="U53" s="261" t="s">
        <v>209</v>
      </c>
      <c r="V53" s="261"/>
      <c r="W53" s="261"/>
      <c r="X53" s="261"/>
      <c r="Y53" s="260" t="s">
        <v>239</v>
      </c>
      <c r="Z53" s="260"/>
      <c r="AA53" s="260"/>
      <c r="AB53" s="332" t="s">
        <v>26</v>
      </c>
      <c r="AC53" s="332"/>
      <c r="AD53" s="72"/>
      <c r="AE53" s="187" t="s">
        <v>680</v>
      </c>
      <c r="AF53" s="327" t="s">
        <v>1009</v>
      </c>
      <c r="AG53" s="327"/>
      <c r="AH53" s="327"/>
      <c r="AI53" s="327" t="s">
        <v>989</v>
      </c>
      <c r="AJ53" s="327"/>
      <c r="AK53" s="327"/>
      <c r="AL53" s="327"/>
      <c r="AM53" s="327"/>
      <c r="AN53" s="327" t="s">
        <v>1009</v>
      </c>
      <c r="AO53" s="327"/>
      <c r="AP53" s="327"/>
      <c r="AQ53" s="188" t="s">
        <v>680</v>
      </c>
      <c r="AR53" s="257"/>
      <c r="AS53" s="258"/>
      <c r="AU53" s="4">
        <f t="shared" si="3"/>
        <v>15</v>
      </c>
      <c r="AV53" s="4">
        <f t="shared" si="4"/>
        <v>4</v>
      </c>
      <c r="AW53" s="4">
        <v>2856</v>
      </c>
    </row>
    <row r="54" spans="1:52">
      <c r="A54" s="8"/>
      <c r="B54" s="151" t="s">
        <v>37</v>
      </c>
      <c r="C54" s="152"/>
      <c r="D54" s="152"/>
      <c r="E54" s="152"/>
      <c r="F54" s="302" t="s">
        <v>229</v>
      </c>
      <c r="G54" s="302"/>
      <c r="H54" s="302"/>
      <c r="I54" s="150" t="s">
        <v>220</v>
      </c>
      <c r="J54" s="9"/>
      <c r="K54" s="8"/>
      <c r="L54" s="283" t="s">
        <v>201</v>
      </c>
      <c r="M54" s="283"/>
      <c r="N54" s="283"/>
      <c r="O54" s="283"/>
      <c r="P54" s="302" t="s">
        <v>240</v>
      </c>
      <c r="Q54" s="302"/>
      <c r="R54" s="302"/>
      <c r="S54" s="334" t="s">
        <v>220</v>
      </c>
      <c r="T54" s="334"/>
      <c r="U54" s="283" t="s">
        <v>210</v>
      </c>
      <c r="V54" s="283"/>
      <c r="W54" s="283"/>
      <c r="X54" s="283"/>
      <c r="Y54" s="302" t="s">
        <v>241</v>
      </c>
      <c r="Z54" s="302"/>
      <c r="AA54" s="302"/>
      <c r="AB54" s="334" t="s">
        <v>25</v>
      </c>
      <c r="AC54" s="334"/>
      <c r="AD54" s="72"/>
      <c r="AE54" s="338" t="s">
        <v>681</v>
      </c>
      <c r="AF54" s="339" t="s">
        <v>679</v>
      </c>
      <c r="AG54" s="339"/>
      <c r="AH54" s="339"/>
      <c r="AJ54" s="339" t="s">
        <v>311</v>
      </c>
      <c r="AK54" s="339"/>
      <c r="AL54" s="339"/>
      <c r="AN54" s="339" t="s">
        <v>217</v>
      </c>
      <c r="AO54" s="339"/>
      <c r="AP54" s="339"/>
      <c r="AQ54" s="340" t="s">
        <v>682</v>
      </c>
      <c r="AR54" s="257"/>
      <c r="AS54" s="258"/>
      <c r="AU54" s="4">
        <f t="shared" si="3"/>
        <v>10</v>
      </c>
      <c r="AV54" s="4">
        <f t="shared" si="4"/>
        <v>2</v>
      </c>
    </row>
    <row r="55" spans="1:52">
      <c r="A55" s="8"/>
      <c r="B55" s="146" t="s">
        <v>195</v>
      </c>
      <c r="F55" s="260" t="s">
        <v>229</v>
      </c>
      <c r="G55" s="260"/>
      <c r="H55" s="260"/>
      <c r="I55" s="149" t="s">
        <v>220</v>
      </c>
      <c r="J55" s="9"/>
      <c r="K55" s="8"/>
      <c r="L55" s="261" t="s">
        <v>202</v>
      </c>
      <c r="M55" s="261"/>
      <c r="N55" s="261"/>
      <c r="O55" s="261"/>
      <c r="P55" s="260" t="s">
        <v>242</v>
      </c>
      <c r="Q55" s="260"/>
      <c r="R55" s="260"/>
      <c r="S55" s="332" t="s">
        <v>28</v>
      </c>
      <c r="T55" s="332"/>
      <c r="U55" s="261" t="s">
        <v>211</v>
      </c>
      <c r="V55" s="261"/>
      <c r="W55" s="261"/>
      <c r="X55" s="261"/>
      <c r="Y55" s="260" t="s">
        <v>239</v>
      </c>
      <c r="Z55" s="260"/>
      <c r="AA55" s="260"/>
      <c r="AB55" s="332" t="s">
        <v>26</v>
      </c>
      <c r="AC55" s="332"/>
      <c r="AD55" s="72"/>
      <c r="AE55" s="338"/>
      <c r="AF55" s="341" t="s">
        <v>683</v>
      </c>
      <c r="AG55" s="341"/>
      <c r="AH55" s="341"/>
      <c r="AI55" s="341"/>
      <c r="AJ55" s="341"/>
      <c r="AK55" s="341"/>
      <c r="AL55" s="341"/>
      <c r="AM55" s="341"/>
      <c r="AN55" s="341"/>
      <c r="AO55" s="341"/>
      <c r="AP55" s="341"/>
      <c r="AQ55" s="340"/>
      <c r="AR55" s="257"/>
      <c r="AS55" s="258"/>
      <c r="AU55" s="4">
        <f t="shared" si="3"/>
        <v>10</v>
      </c>
      <c r="AV55" s="4">
        <f t="shared" si="4"/>
        <v>4</v>
      </c>
    </row>
    <row r="56" spans="1:52">
      <c r="A56" s="8"/>
      <c r="B56" s="151" t="s">
        <v>38</v>
      </c>
      <c r="C56" s="152"/>
      <c r="D56" s="152"/>
      <c r="E56" s="152"/>
      <c r="F56" s="302" t="s">
        <v>235</v>
      </c>
      <c r="G56" s="302"/>
      <c r="H56" s="302"/>
      <c r="I56" s="150" t="s">
        <v>25</v>
      </c>
      <c r="J56" s="9"/>
      <c r="K56" s="8"/>
      <c r="L56" s="283" t="s">
        <v>203</v>
      </c>
      <c r="M56" s="283"/>
      <c r="N56" s="283"/>
      <c r="O56" s="283"/>
      <c r="P56" s="302" t="s">
        <v>240</v>
      </c>
      <c r="Q56" s="302"/>
      <c r="R56" s="302"/>
      <c r="S56" s="334" t="s">
        <v>220</v>
      </c>
      <c r="T56" s="334"/>
      <c r="U56" s="283" t="s">
        <v>212</v>
      </c>
      <c r="V56" s="283"/>
      <c r="W56" s="283"/>
      <c r="X56" s="283"/>
      <c r="Y56" s="302" t="s">
        <v>239</v>
      </c>
      <c r="Z56" s="302"/>
      <c r="AA56" s="302"/>
      <c r="AB56" s="334" t="s">
        <v>26</v>
      </c>
      <c r="AC56" s="334"/>
      <c r="AD56" s="72"/>
      <c r="AE56" s="338"/>
      <c r="AF56" s="189"/>
      <c r="AG56" s="190"/>
      <c r="AH56" s="190"/>
      <c r="AI56" s="190"/>
      <c r="AJ56" s="190"/>
      <c r="AK56" s="190"/>
      <c r="AL56" s="190"/>
      <c r="AM56" s="190"/>
      <c r="AN56" s="190"/>
      <c r="AO56" s="190"/>
      <c r="AP56" s="191"/>
      <c r="AQ56" s="340"/>
      <c r="AR56" s="257"/>
      <c r="AS56" s="258"/>
      <c r="AU56" s="4">
        <f t="shared" si="3"/>
        <v>15</v>
      </c>
      <c r="AV56" s="4">
        <f t="shared" si="4"/>
        <v>2</v>
      </c>
    </row>
    <row r="57" spans="1:52">
      <c r="A57" s="8"/>
      <c r="J57" s="9"/>
      <c r="K57" s="8"/>
      <c r="L57" s="261" t="s">
        <v>218</v>
      </c>
      <c r="M57" s="261"/>
      <c r="N57" s="261"/>
      <c r="O57" s="261"/>
      <c r="P57" s="260" t="s">
        <v>241</v>
      </c>
      <c r="Q57" s="260"/>
      <c r="R57" s="260"/>
      <c r="S57" s="332" t="s">
        <v>25</v>
      </c>
      <c r="T57" s="332"/>
      <c r="U57" s="261" t="s">
        <v>213</v>
      </c>
      <c r="V57" s="261"/>
      <c r="W57" s="261"/>
      <c r="X57" s="261"/>
      <c r="Y57" s="260" t="s">
        <v>240</v>
      </c>
      <c r="Z57" s="260"/>
      <c r="AA57" s="260"/>
      <c r="AB57" s="332" t="s">
        <v>220</v>
      </c>
      <c r="AC57" s="332"/>
      <c r="AD57" s="72"/>
      <c r="AE57" s="338"/>
      <c r="AF57" s="192"/>
      <c r="AG57" s="193"/>
      <c r="AH57" s="193"/>
      <c r="AI57" s="193"/>
      <c r="AJ57" s="193"/>
      <c r="AK57" s="193"/>
      <c r="AL57" s="193"/>
      <c r="AM57" s="193"/>
      <c r="AN57" s="193"/>
      <c r="AO57" s="193"/>
      <c r="AP57" s="194"/>
      <c r="AQ57" s="340"/>
      <c r="AR57" s="257"/>
      <c r="AS57" s="258"/>
      <c r="AV57" s="4">
        <f t="shared" si="4"/>
        <v>3</v>
      </c>
    </row>
    <row r="58" spans="1:52">
      <c r="A58" s="8"/>
      <c r="B58" s="293" t="s">
        <v>39</v>
      </c>
      <c r="C58" s="293"/>
      <c r="D58" s="293"/>
      <c r="E58" s="293"/>
      <c r="F58" s="294">
        <v>8</v>
      </c>
      <c r="G58" s="295"/>
      <c r="H58" s="295"/>
      <c r="I58" s="296"/>
      <c r="J58" s="9"/>
      <c r="K58" s="8"/>
      <c r="L58" s="283" t="s">
        <v>204</v>
      </c>
      <c r="M58" s="283"/>
      <c r="N58" s="283"/>
      <c r="O58" s="283"/>
      <c r="P58" s="302" t="s">
        <v>240</v>
      </c>
      <c r="Q58" s="302"/>
      <c r="R58" s="302"/>
      <c r="S58" s="334" t="s">
        <v>220</v>
      </c>
      <c r="T58" s="334"/>
      <c r="U58" s="283" t="s">
        <v>214</v>
      </c>
      <c r="V58" s="283"/>
      <c r="W58" s="283"/>
      <c r="X58" s="283"/>
      <c r="Y58" s="302" t="s">
        <v>239</v>
      </c>
      <c r="Z58" s="302"/>
      <c r="AA58" s="302"/>
      <c r="AB58" s="334" t="s">
        <v>26</v>
      </c>
      <c r="AC58" s="334"/>
      <c r="AD58" s="72"/>
      <c r="AE58" s="338"/>
      <c r="AF58" s="342" t="s">
        <v>684</v>
      </c>
      <c r="AG58" s="342"/>
      <c r="AH58" s="342"/>
      <c r="AI58" s="342"/>
      <c r="AJ58" s="342"/>
      <c r="AK58" s="342"/>
      <c r="AL58" s="342"/>
      <c r="AM58" s="342"/>
      <c r="AN58" s="342"/>
      <c r="AO58" s="342"/>
      <c r="AP58" s="342"/>
      <c r="AQ58" s="340"/>
      <c r="AR58" s="257"/>
      <c r="AS58" s="258"/>
      <c r="AV58" s="4">
        <f t="shared" si="4"/>
        <v>2</v>
      </c>
    </row>
    <row r="59" spans="1:52">
      <c r="A59" s="8"/>
      <c r="B59" s="292" t="s">
        <v>244</v>
      </c>
      <c r="C59" s="292"/>
      <c r="D59" s="292"/>
      <c r="E59" s="292"/>
      <c r="F59" s="292"/>
      <c r="G59" s="292"/>
      <c r="H59" s="292"/>
      <c r="I59" s="292"/>
      <c r="J59" s="9"/>
      <c r="K59" s="8"/>
      <c r="L59" s="261" t="s">
        <v>205</v>
      </c>
      <c r="M59" s="261"/>
      <c r="N59" s="261"/>
      <c r="O59" s="261"/>
      <c r="P59" s="260" t="s">
        <v>240</v>
      </c>
      <c r="Q59" s="260"/>
      <c r="R59" s="260"/>
      <c r="S59" s="332" t="s">
        <v>220</v>
      </c>
      <c r="T59" s="332"/>
      <c r="U59" s="261" t="s">
        <v>215</v>
      </c>
      <c r="V59" s="261"/>
      <c r="W59" s="261"/>
      <c r="X59" s="261"/>
      <c r="Y59" s="260" t="s">
        <v>242</v>
      </c>
      <c r="Z59" s="260"/>
      <c r="AA59" s="260"/>
      <c r="AB59" s="332" t="s">
        <v>28</v>
      </c>
      <c r="AC59" s="332"/>
      <c r="AD59" s="72"/>
      <c r="AE59" s="338"/>
      <c r="AF59" s="189"/>
      <c r="AG59" s="190"/>
      <c r="AH59" s="190"/>
      <c r="AI59" s="190"/>
      <c r="AJ59" s="190"/>
      <c r="AK59" s="190"/>
      <c r="AL59" s="190"/>
      <c r="AM59" s="190"/>
      <c r="AN59" s="190"/>
      <c r="AO59" s="190"/>
      <c r="AP59" s="191"/>
      <c r="AQ59" s="340"/>
      <c r="AR59" s="257"/>
      <c r="AS59" s="258"/>
      <c r="AV59" s="4">
        <f t="shared" si="4"/>
        <v>2</v>
      </c>
    </row>
    <row r="60" spans="1:52" ht="12.75" thickBot="1">
      <c r="A60" s="10"/>
      <c r="B60" s="11"/>
      <c r="C60" s="11"/>
      <c r="D60" s="11"/>
      <c r="E60" s="11"/>
      <c r="F60" s="11"/>
      <c r="G60" s="11"/>
      <c r="H60" s="11"/>
      <c r="I60" s="11"/>
      <c r="J60" s="12"/>
      <c r="K60" s="10"/>
      <c r="L60" s="300" t="s">
        <v>206</v>
      </c>
      <c r="M60" s="300"/>
      <c r="N60" s="300"/>
      <c r="O60" s="300"/>
      <c r="P60" s="323" t="s">
        <v>241</v>
      </c>
      <c r="Q60" s="323"/>
      <c r="R60" s="323"/>
      <c r="S60" s="343" t="s">
        <v>25</v>
      </c>
      <c r="T60" s="343"/>
      <c r="U60" s="300"/>
      <c r="V60" s="300"/>
      <c r="W60" s="300"/>
      <c r="X60" s="300"/>
      <c r="Y60" s="323"/>
      <c r="Z60" s="323"/>
      <c r="AA60" s="323"/>
      <c r="AB60" s="343"/>
      <c r="AC60" s="343"/>
      <c r="AD60" s="75"/>
      <c r="AE60" s="195"/>
      <c r="AF60" s="196"/>
      <c r="AG60" s="197"/>
      <c r="AH60" s="197"/>
      <c r="AI60" s="197"/>
      <c r="AJ60" s="197"/>
      <c r="AK60" s="197"/>
      <c r="AL60" s="197"/>
      <c r="AM60" s="197"/>
      <c r="AN60" s="197"/>
      <c r="AO60" s="197"/>
      <c r="AP60" s="198"/>
      <c r="AQ60" s="199"/>
      <c r="AR60" s="257"/>
      <c r="AS60" s="258"/>
      <c r="AV60" s="4">
        <f t="shared" si="4"/>
        <v>3</v>
      </c>
    </row>
    <row r="61" spans="1:52" s="149" customFormat="1">
      <c r="A61" s="271" t="s">
        <v>807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  <c r="O61" s="132"/>
      <c r="AC61" s="271" t="s">
        <v>247</v>
      </c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3"/>
      <c r="AR61" s="257"/>
      <c r="AS61" s="258"/>
      <c r="AV61" s="149">
        <f t="shared" ref="AV61:AV69" si="5">VLOOKUP(Y51,$BA$1:$BD$6,4,FALSE)</f>
        <v>4</v>
      </c>
    </row>
    <row r="62" spans="1:52">
      <c r="A62" s="265" t="s">
        <v>814</v>
      </c>
      <c r="B62" s="266"/>
      <c r="C62" s="266"/>
      <c r="D62" s="266"/>
      <c r="E62" s="266"/>
      <c r="F62" s="266"/>
      <c r="G62" s="266"/>
      <c r="H62" s="149"/>
      <c r="I62" s="149"/>
      <c r="J62" s="149"/>
      <c r="K62" s="149"/>
      <c r="L62" s="149"/>
      <c r="M62" s="149"/>
      <c r="N62" s="149"/>
      <c r="O62" s="8"/>
      <c r="AC62" s="84" t="s">
        <v>226</v>
      </c>
      <c r="AD62" s="200"/>
      <c r="AQ62" s="72"/>
      <c r="AR62" s="257"/>
      <c r="AS62" s="258"/>
      <c r="AV62" s="4">
        <f t="shared" si="5"/>
        <v>0</v>
      </c>
    </row>
    <row r="63" spans="1:52">
      <c r="A63" s="267" t="s">
        <v>815</v>
      </c>
      <c r="B63" s="268"/>
      <c r="C63" s="268"/>
      <c r="D63" s="268"/>
      <c r="E63" s="268"/>
      <c r="F63" s="268"/>
      <c r="G63" s="268"/>
      <c r="H63" s="259">
        <v>100110</v>
      </c>
      <c r="I63" s="259"/>
      <c r="J63" s="259"/>
      <c r="K63" s="259"/>
      <c r="L63" s="147"/>
      <c r="M63" s="147"/>
      <c r="N63" s="134"/>
      <c r="O63" s="8"/>
      <c r="AC63" s="69"/>
      <c r="AD63" s="71" t="s">
        <v>504</v>
      </c>
      <c r="AQ63" s="72"/>
      <c r="AR63" s="257"/>
      <c r="AS63" s="258"/>
      <c r="AV63" s="4">
        <f t="shared" si="5"/>
        <v>1</v>
      </c>
    </row>
    <row r="64" spans="1:52">
      <c r="A64" s="269" t="s">
        <v>829</v>
      </c>
      <c r="B64" s="270"/>
      <c r="C64" s="270"/>
      <c r="D64" s="270"/>
      <c r="E64" s="270"/>
      <c r="F64" s="270"/>
      <c r="G64" s="270"/>
      <c r="H64" s="259">
        <v>104431</v>
      </c>
      <c r="I64" s="259"/>
      <c r="J64" s="259"/>
      <c r="K64" s="259"/>
      <c r="L64" s="298" t="str">
        <f>CONCATENATE("[",ROUND(AW52/30,1),"]")</f>
        <v>[48.8]</v>
      </c>
      <c r="M64" s="298"/>
      <c r="N64" s="299"/>
      <c r="O64" s="8"/>
      <c r="AC64" s="69"/>
      <c r="AD64" s="71" t="s">
        <v>505</v>
      </c>
      <c r="AQ64" s="72"/>
      <c r="AR64" s="257"/>
      <c r="AS64" s="258"/>
      <c r="AV64" s="4">
        <f t="shared" si="5"/>
        <v>3</v>
      </c>
    </row>
    <row r="65" spans="1:48">
      <c r="A65" s="269" t="s">
        <v>808</v>
      </c>
      <c r="B65" s="270"/>
      <c r="C65" s="270"/>
      <c r="D65" s="270"/>
      <c r="E65" s="270"/>
      <c r="F65" s="270"/>
      <c r="G65" s="270"/>
      <c r="H65" s="279">
        <f>AW53/2160</f>
        <v>1.3222222222222222</v>
      </c>
      <c r="I65" s="279"/>
      <c r="J65" s="279"/>
      <c r="K65" s="279"/>
      <c r="L65" s="279"/>
      <c r="M65" s="279"/>
      <c r="N65" s="280"/>
      <c r="O65" s="8"/>
      <c r="AC65" s="69"/>
      <c r="AD65" s="71" t="s">
        <v>506</v>
      </c>
      <c r="AQ65" s="72"/>
      <c r="AR65" s="257"/>
      <c r="AS65" s="258"/>
      <c r="AV65" s="4">
        <f t="shared" si="5"/>
        <v>1</v>
      </c>
    </row>
    <row r="66" spans="1:48">
      <c r="A66" s="267" t="s">
        <v>810</v>
      </c>
      <c r="B66" s="268"/>
      <c r="C66" s="268"/>
      <c r="D66" s="268"/>
      <c r="E66" s="268"/>
      <c r="F66" s="268"/>
      <c r="G66" s="268"/>
      <c r="H66" s="149" t="s">
        <v>844</v>
      </c>
      <c r="I66" s="149"/>
      <c r="J66" s="149"/>
      <c r="K66" s="149"/>
      <c r="L66" s="149"/>
      <c r="N66" s="149"/>
      <c r="O66" s="8"/>
      <c r="AC66" s="69"/>
      <c r="AD66" s="71" t="s">
        <v>623</v>
      </c>
      <c r="AQ66" s="72"/>
      <c r="AR66" s="257"/>
      <c r="AS66" s="258"/>
      <c r="AV66" s="4">
        <f t="shared" si="5"/>
        <v>1</v>
      </c>
    </row>
    <row r="67" spans="1:48">
      <c r="A67" s="274" t="s">
        <v>816</v>
      </c>
      <c r="B67" s="261"/>
      <c r="C67" s="261"/>
      <c r="D67" s="261"/>
      <c r="E67" s="261"/>
      <c r="F67" s="261"/>
      <c r="G67" s="261"/>
      <c r="H67" s="149"/>
      <c r="I67" s="149"/>
      <c r="J67" s="149"/>
      <c r="K67" s="149"/>
      <c r="L67" s="149"/>
      <c r="N67" s="149"/>
      <c r="O67" s="8"/>
      <c r="AC67" s="69"/>
      <c r="AD67" s="71" t="s">
        <v>507</v>
      </c>
      <c r="AQ67" s="72"/>
      <c r="AR67" s="257"/>
      <c r="AS67" s="258"/>
      <c r="AV67" s="4">
        <f t="shared" si="5"/>
        <v>2</v>
      </c>
    </row>
    <row r="68" spans="1:48">
      <c r="A68" s="267" t="s">
        <v>811</v>
      </c>
      <c r="B68" s="268"/>
      <c r="C68" s="268"/>
      <c r="D68" s="268"/>
      <c r="E68" s="268"/>
      <c r="F68" s="268"/>
      <c r="G68" s="268"/>
      <c r="H68" s="149" t="s">
        <v>850</v>
      </c>
      <c r="I68" s="149"/>
      <c r="J68" s="149"/>
      <c r="K68" s="149"/>
      <c r="L68" s="149"/>
      <c r="N68" s="149"/>
      <c r="O68" s="8"/>
      <c r="AC68" s="69"/>
      <c r="AD68" s="71" t="s">
        <v>990</v>
      </c>
      <c r="AQ68" s="72"/>
      <c r="AR68" s="257"/>
      <c r="AS68" s="258"/>
      <c r="AV68" s="4">
        <f t="shared" si="5"/>
        <v>1</v>
      </c>
    </row>
    <row r="69" spans="1:48">
      <c r="A69" s="269" t="s">
        <v>817</v>
      </c>
      <c r="B69" s="270"/>
      <c r="C69" s="270"/>
      <c r="D69" s="270"/>
      <c r="E69" s="270"/>
      <c r="F69" s="270"/>
      <c r="G69" s="270"/>
      <c r="H69" s="149">
        <v>1</v>
      </c>
      <c r="I69" s="149"/>
      <c r="J69" s="149"/>
      <c r="K69" s="149"/>
      <c r="L69" s="149"/>
      <c r="N69" s="149"/>
      <c r="O69" s="8"/>
      <c r="AC69" s="69"/>
      <c r="AD69" s="71" t="s">
        <v>508</v>
      </c>
      <c r="AQ69" s="72"/>
      <c r="AR69" s="257"/>
      <c r="AS69" s="258"/>
      <c r="AV69" s="4">
        <f t="shared" si="5"/>
        <v>4</v>
      </c>
    </row>
    <row r="70" spans="1:48">
      <c r="A70" s="265" t="s">
        <v>818</v>
      </c>
      <c r="B70" s="266"/>
      <c r="C70" s="266"/>
      <c r="D70" s="266"/>
      <c r="E70" s="266"/>
      <c r="F70" s="266"/>
      <c r="G70" s="266"/>
      <c r="H70" s="149"/>
      <c r="I70" s="149"/>
      <c r="J70" s="149"/>
      <c r="K70" s="149"/>
      <c r="L70" s="149"/>
      <c r="N70" s="149"/>
      <c r="O70" s="8"/>
      <c r="AC70" s="69"/>
      <c r="AD70" s="71" t="s">
        <v>509</v>
      </c>
      <c r="AQ70" s="72"/>
      <c r="AR70" s="257"/>
      <c r="AS70" s="258"/>
      <c r="AV70" s="4">
        <f>IF(ISERROR(VLOOKUP(Y60,$BA$1:$BD$6,4,FALSE)),0,VLOOKUP(Y60,$BA$1:$BD$6,4,FALSE))</f>
        <v>0</v>
      </c>
    </row>
    <row r="71" spans="1:48">
      <c r="A71" s="267" t="s">
        <v>809</v>
      </c>
      <c r="B71" s="268"/>
      <c r="C71" s="268"/>
      <c r="D71" s="268"/>
      <c r="E71" s="268"/>
      <c r="F71" s="268"/>
      <c r="G71" s="268"/>
      <c r="H71" s="149" t="s">
        <v>853</v>
      </c>
      <c r="I71" s="149"/>
      <c r="J71" s="149"/>
      <c r="K71" s="149"/>
      <c r="L71" s="149"/>
      <c r="N71" s="149"/>
      <c r="O71" s="8"/>
      <c r="AC71" s="69"/>
      <c r="AD71" s="71" t="s">
        <v>510</v>
      </c>
      <c r="AQ71" s="72"/>
      <c r="AR71" s="257"/>
      <c r="AS71" s="258"/>
      <c r="AV71" s="4">
        <f>VLOOKUP(AL51,$BA$8:$BD$11,4,FALSE)</f>
        <v>4</v>
      </c>
    </row>
    <row r="72" spans="1:48">
      <c r="A72" s="269" t="s">
        <v>819</v>
      </c>
      <c r="B72" s="270"/>
      <c r="C72" s="270"/>
      <c r="D72" s="270"/>
      <c r="E72" s="270"/>
      <c r="F72" s="270"/>
      <c r="G72" s="270"/>
      <c r="H72" s="149" t="s">
        <v>78</v>
      </c>
      <c r="I72" s="149"/>
      <c r="J72" s="149"/>
      <c r="K72" s="149"/>
      <c r="L72" s="149"/>
      <c r="N72" s="149"/>
      <c r="O72" s="8"/>
      <c r="AC72" s="69"/>
      <c r="AD72" s="71" t="s">
        <v>511</v>
      </c>
      <c r="AQ72" s="72"/>
      <c r="AR72" s="257"/>
      <c r="AS72" s="258"/>
    </row>
    <row r="73" spans="1:48">
      <c r="A73" s="269" t="s">
        <v>812</v>
      </c>
      <c r="B73" s="270"/>
      <c r="C73" s="270"/>
      <c r="D73" s="270"/>
      <c r="E73" s="270"/>
      <c r="F73" s="270"/>
      <c r="G73" s="270"/>
      <c r="H73" s="148" t="s">
        <v>724</v>
      </c>
      <c r="I73" s="149" t="s">
        <v>821</v>
      </c>
      <c r="K73" s="148" t="s">
        <v>822</v>
      </c>
      <c r="L73" s="149" t="s">
        <v>823</v>
      </c>
      <c r="N73" s="149"/>
      <c r="O73" s="8"/>
      <c r="AC73" s="69"/>
      <c r="AD73" s="71" t="s">
        <v>512</v>
      </c>
      <c r="AQ73" s="72"/>
      <c r="AR73" s="257"/>
      <c r="AS73" s="258"/>
    </row>
    <row r="74" spans="1:48">
      <c r="A74" s="269" t="s">
        <v>813</v>
      </c>
      <c r="B74" s="270"/>
      <c r="C74" s="270"/>
      <c r="D74" s="270"/>
      <c r="E74" s="270"/>
      <c r="F74" s="270"/>
      <c r="G74" s="270"/>
      <c r="H74" s="148" t="s">
        <v>724</v>
      </c>
      <c r="I74" s="149" t="s">
        <v>821</v>
      </c>
      <c r="K74" s="148" t="s">
        <v>822</v>
      </c>
      <c r="L74" s="149" t="s">
        <v>823</v>
      </c>
      <c r="O74" s="8"/>
      <c r="AC74" s="69"/>
      <c r="AQ74" s="72"/>
      <c r="AR74" s="257"/>
      <c r="AS74" s="258"/>
    </row>
    <row r="75" spans="1:48">
      <c r="A75" s="267" t="s">
        <v>820</v>
      </c>
      <c r="B75" s="268"/>
      <c r="C75" s="268"/>
      <c r="D75" s="268"/>
      <c r="E75" s="268"/>
      <c r="F75" s="268"/>
      <c r="G75" s="268"/>
      <c r="H75" s="148" t="s">
        <v>822</v>
      </c>
      <c r="I75" s="149" t="s">
        <v>821</v>
      </c>
      <c r="K75" s="148" t="s">
        <v>724</v>
      </c>
      <c r="L75" s="149" t="s">
        <v>823</v>
      </c>
      <c r="O75" s="8"/>
      <c r="AC75" s="84" t="s">
        <v>227</v>
      </c>
      <c r="AQ75" s="72"/>
      <c r="AR75" s="257"/>
      <c r="AS75" s="258"/>
    </row>
    <row r="76" spans="1:48">
      <c r="A76" s="271" t="s">
        <v>824</v>
      </c>
      <c r="B76" s="272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3"/>
      <c r="O76" s="8"/>
      <c r="AC76" s="69"/>
      <c r="AD76" s="311" t="s">
        <v>31</v>
      </c>
      <c r="AE76" s="311"/>
      <c r="AF76" s="311"/>
      <c r="AG76" s="311"/>
      <c r="AH76" s="313" t="s">
        <v>63</v>
      </c>
      <c r="AI76" s="313"/>
      <c r="AJ76" s="313"/>
      <c r="AK76" s="313"/>
      <c r="AL76" s="311" t="s">
        <v>216</v>
      </c>
      <c r="AM76" s="311"/>
      <c r="AN76" s="311"/>
      <c r="AO76" s="313" t="s">
        <v>58</v>
      </c>
      <c r="AP76" s="313"/>
      <c r="AQ76" s="314"/>
      <c r="AR76" s="257"/>
      <c r="AS76" s="258"/>
    </row>
    <row r="77" spans="1:48">
      <c r="A77" s="69" t="s">
        <v>1054</v>
      </c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2"/>
      <c r="O77" s="8"/>
      <c r="AC77" s="69"/>
      <c r="AD77" s="310" t="s">
        <v>219</v>
      </c>
      <c r="AE77" s="310"/>
      <c r="AF77" s="310"/>
      <c r="AG77" s="310"/>
      <c r="AH77" s="307" t="s">
        <v>249</v>
      </c>
      <c r="AI77" s="307"/>
      <c r="AJ77" s="307"/>
      <c r="AK77" s="307"/>
      <c r="AL77" s="310" t="s">
        <v>50</v>
      </c>
      <c r="AM77" s="310"/>
      <c r="AN77" s="310"/>
      <c r="AO77" s="307" t="s">
        <v>148</v>
      </c>
      <c r="AP77" s="307"/>
      <c r="AQ77" s="318"/>
      <c r="AR77" s="257"/>
      <c r="AS77" s="258"/>
    </row>
    <row r="78" spans="1:48">
      <c r="A78" s="184" t="s">
        <v>847</v>
      </c>
      <c r="B78" s="185"/>
      <c r="C78" s="185"/>
      <c r="D78" s="185"/>
      <c r="E78" s="185"/>
      <c r="F78" s="185"/>
      <c r="G78" s="185"/>
      <c r="H78" s="71"/>
      <c r="I78" s="71"/>
      <c r="J78" s="71"/>
      <c r="K78" s="71"/>
      <c r="L78" s="71"/>
      <c r="M78" s="71"/>
      <c r="N78" s="72"/>
      <c r="O78" s="8"/>
      <c r="AC78" s="69"/>
      <c r="AD78" s="311" t="s">
        <v>33</v>
      </c>
      <c r="AE78" s="311"/>
      <c r="AF78" s="311"/>
      <c r="AG78" s="311"/>
      <c r="AH78" s="312" t="s">
        <v>128</v>
      </c>
      <c r="AI78" s="312"/>
      <c r="AJ78" s="312"/>
      <c r="AK78" s="312"/>
      <c r="AL78" s="311" t="s">
        <v>22</v>
      </c>
      <c r="AM78" s="311"/>
      <c r="AN78" s="311"/>
      <c r="AO78" s="313" t="s">
        <v>134</v>
      </c>
      <c r="AP78" s="313"/>
      <c r="AQ78" s="314"/>
      <c r="AR78" s="257"/>
      <c r="AS78" s="258"/>
    </row>
    <row r="79" spans="1:48">
      <c r="A79" s="69" t="s">
        <v>848</v>
      </c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2"/>
      <c r="O79" s="8"/>
      <c r="AC79" s="69"/>
      <c r="AD79" s="310" t="s">
        <v>48</v>
      </c>
      <c r="AE79" s="310"/>
      <c r="AF79" s="310"/>
      <c r="AG79" s="310"/>
      <c r="AH79" s="307" t="s">
        <v>75</v>
      </c>
      <c r="AI79" s="307"/>
      <c r="AJ79" s="307"/>
      <c r="AK79" s="307"/>
      <c r="AL79" s="310" t="s">
        <v>49</v>
      </c>
      <c r="AM79" s="310"/>
      <c r="AN79" s="310"/>
      <c r="AO79" s="307" t="s">
        <v>76</v>
      </c>
      <c r="AP79" s="307"/>
      <c r="AQ79" s="318"/>
      <c r="AR79" s="257"/>
      <c r="AS79" s="258"/>
    </row>
    <row r="80" spans="1:48">
      <c r="A80" s="184" t="s">
        <v>845</v>
      </c>
      <c r="B80" s="185"/>
      <c r="C80" s="185"/>
      <c r="D80" s="185"/>
      <c r="E80" s="185"/>
      <c r="F80" s="185"/>
      <c r="G80" s="185"/>
      <c r="H80" s="71"/>
      <c r="I80" s="71"/>
      <c r="J80" s="71"/>
      <c r="K80" s="71"/>
      <c r="L80" s="71"/>
      <c r="M80" s="71"/>
      <c r="N80" s="72"/>
      <c r="O80" s="8"/>
      <c r="AC80" s="84" t="s">
        <v>228</v>
      </c>
      <c r="AD80" s="200"/>
      <c r="AQ80" s="72"/>
      <c r="AR80" s="257"/>
      <c r="AS80" s="258"/>
    </row>
    <row r="81" spans="1:45">
      <c r="A81" s="69" t="s">
        <v>846</v>
      </c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8"/>
      <c r="AC81" s="69"/>
      <c r="AD81" s="71" t="s">
        <v>624</v>
      </c>
      <c r="AQ81" s="72"/>
      <c r="AR81" s="257"/>
      <c r="AS81" s="258"/>
    </row>
    <row r="82" spans="1:45" ht="12.75" thickBot="1">
      <c r="A82" s="271" t="s">
        <v>740</v>
      </c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3"/>
      <c r="O82" s="8"/>
      <c r="AC82" s="73"/>
      <c r="AD82" s="74" t="s">
        <v>513</v>
      </c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5"/>
      <c r="AR82" s="257"/>
      <c r="AS82" s="258"/>
    </row>
    <row r="83" spans="1:45">
      <c r="A83" s="354" t="s">
        <v>985</v>
      </c>
      <c r="B83" s="276"/>
      <c r="C83" s="4" t="s">
        <v>717</v>
      </c>
      <c r="N83" s="9"/>
      <c r="O83" s="8"/>
      <c r="AC83" s="329" t="s">
        <v>254</v>
      </c>
      <c r="AD83" s="330"/>
      <c r="AE83" s="330"/>
      <c r="AF83" s="330"/>
      <c r="AG83" s="330"/>
      <c r="AH83" s="330"/>
      <c r="AI83" s="330"/>
      <c r="AJ83" s="330"/>
      <c r="AK83" s="330"/>
      <c r="AL83" s="330"/>
      <c r="AM83" s="330"/>
      <c r="AN83" s="330"/>
      <c r="AO83" s="330"/>
      <c r="AP83" s="330"/>
      <c r="AQ83" s="331"/>
      <c r="AR83" s="257"/>
      <c r="AS83" s="258"/>
    </row>
    <row r="84" spans="1:45" ht="12.75" thickBot="1">
      <c r="A84" s="354" t="s">
        <v>987</v>
      </c>
      <c r="B84" s="276"/>
      <c r="C84" s="248" t="s">
        <v>1133</v>
      </c>
      <c r="N84" s="9"/>
      <c r="O84" s="8"/>
      <c r="AC84" s="69"/>
      <c r="AD84" s="201"/>
      <c r="AI84" s="76"/>
      <c r="AQ84" s="72"/>
      <c r="AR84" s="257"/>
      <c r="AS84" s="258"/>
    </row>
    <row r="85" spans="1:45">
      <c r="A85" s="354" t="s">
        <v>987</v>
      </c>
      <c r="B85" s="276"/>
      <c r="C85" s="210" t="s">
        <v>995</v>
      </c>
      <c r="N85" s="9"/>
      <c r="O85" s="262" t="s">
        <v>67</v>
      </c>
      <c r="P85" s="263"/>
      <c r="Q85" s="263"/>
      <c r="R85" s="263"/>
      <c r="S85" s="263"/>
      <c r="T85" s="263"/>
      <c r="U85" s="263"/>
      <c r="V85" s="264"/>
      <c r="W85" s="23"/>
      <c r="X85" s="24" t="s">
        <v>245</v>
      </c>
      <c r="Y85" s="24"/>
      <c r="Z85" s="24"/>
      <c r="AA85" s="24"/>
      <c r="AB85" s="25"/>
      <c r="AC85" s="69"/>
      <c r="AD85" s="201"/>
      <c r="AI85" s="76"/>
      <c r="AQ85" s="72"/>
      <c r="AR85" s="257"/>
      <c r="AS85" s="258"/>
    </row>
    <row r="86" spans="1:45">
      <c r="A86" s="354" t="s">
        <v>985</v>
      </c>
      <c r="B86" s="276"/>
      <c r="C86" s="4" t="s">
        <v>780</v>
      </c>
      <c r="N86" s="9"/>
      <c r="O86" s="8"/>
      <c r="R86" s="297" t="s">
        <v>46</v>
      </c>
      <c r="S86" s="297"/>
      <c r="T86" s="297" t="s">
        <v>47</v>
      </c>
      <c r="U86" s="297"/>
      <c r="V86" s="9"/>
      <c r="W86" s="8"/>
      <c r="X86" s="288" t="s">
        <v>220</v>
      </c>
      <c r="Y86" s="288"/>
      <c r="Z86" s="301">
        <v>0.1</v>
      </c>
      <c r="AA86" s="301"/>
      <c r="AB86" s="9"/>
      <c r="AC86" s="69"/>
      <c r="AD86" s="201"/>
      <c r="AI86" s="76"/>
      <c r="AQ86" s="72"/>
      <c r="AR86" s="257"/>
      <c r="AS86" s="258"/>
    </row>
    <row r="87" spans="1:45">
      <c r="A87" s="354" t="s">
        <v>985</v>
      </c>
      <c r="B87" s="276"/>
      <c r="C87" s="4" t="s">
        <v>715</v>
      </c>
      <c r="N87" s="9"/>
      <c r="O87" s="8"/>
      <c r="P87" s="208" t="s">
        <v>42</v>
      </c>
      <c r="Q87" s="208"/>
      <c r="R87" s="288">
        <v>5</v>
      </c>
      <c r="S87" s="288"/>
      <c r="T87" s="288">
        <v>3</v>
      </c>
      <c r="U87" s="288"/>
      <c r="V87" s="9"/>
      <c r="W87" s="8"/>
      <c r="X87" s="289" t="s">
        <v>25</v>
      </c>
      <c r="Y87" s="289"/>
      <c r="Z87" s="290">
        <v>0.28000000000000003</v>
      </c>
      <c r="AA87" s="290"/>
      <c r="AB87" s="9"/>
      <c r="AC87" s="69"/>
      <c r="AD87" s="201"/>
      <c r="AI87" s="76"/>
      <c r="AQ87" s="72"/>
      <c r="AR87" s="257"/>
      <c r="AS87" s="258"/>
    </row>
    <row r="88" spans="1:45">
      <c r="A88" s="354" t="s">
        <v>985</v>
      </c>
      <c r="B88" s="276"/>
      <c r="C88" s="4" t="s">
        <v>72</v>
      </c>
      <c r="N88" s="9"/>
      <c r="O88" s="8"/>
      <c r="P88" s="209" t="s">
        <v>184</v>
      </c>
      <c r="Q88" s="209"/>
      <c r="R88" s="289">
        <v>2</v>
      </c>
      <c r="S88" s="289"/>
      <c r="T88" s="289">
        <v>3</v>
      </c>
      <c r="U88" s="289"/>
      <c r="V88" s="9"/>
      <c r="W88" s="8"/>
      <c r="X88" s="288" t="s">
        <v>28</v>
      </c>
      <c r="Y88" s="288"/>
      <c r="Z88" s="301">
        <v>0.496</v>
      </c>
      <c r="AA88" s="301"/>
      <c r="AB88" s="9"/>
      <c r="AC88" s="69"/>
      <c r="AD88" s="201"/>
      <c r="AI88" s="76"/>
      <c r="AQ88" s="72"/>
      <c r="AR88" s="257"/>
      <c r="AS88" s="258"/>
    </row>
    <row r="89" spans="1:45">
      <c r="A89" s="354" t="s">
        <v>987</v>
      </c>
      <c r="B89" s="276"/>
      <c r="C89" s="149" t="s">
        <v>728</v>
      </c>
      <c r="N89" s="9"/>
      <c r="O89" s="8"/>
      <c r="P89" s="208" t="s">
        <v>43</v>
      </c>
      <c r="Q89" s="208"/>
      <c r="R89" s="288">
        <v>5</v>
      </c>
      <c r="S89" s="288"/>
      <c r="T89" s="288">
        <v>3</v>
      </c>
      <c r="U89" s="288"/>
      <c r="V89" s="9"/>
      <c r="W89" s="8"/>
      <c r="X89" s="289" t="s">
        <v>122</v>
      </c>
      <c r="Y89" s="289"/>
      <c r="Z89" s="290">
        <v>0.69699999999999995</v>
      </c>
      <c r="AA89" s="290"/>
      <c r="AB89" s="9"/>
      <c r="AC89" s="69"/>
      <c r="AD89" s="201"/>
      <c r="AQ89" s="72"/>
      <c r="AR89" s="257"/>
      <c r="AS89" s="258"/>
    </row>
    <row r="90" spans="1:45">
      <c r="A90" s="275"/>
      <c r="B90" s="276"/>
      <c r="C90" s="4" t="s">
        <v>69</v>
      </c>
      <c r="N90" s="9"/>
      <c r="O90" s="8"/>
      <c r="P90" s="209" t="s">
        <v>40</v>
      </c>
      <c r="Q90" s="209"/>
      <c r="R90" s="289">
        <v>2</v>
      </c>
      <c r="S90" s="289"/>
      <c r="T90" s="289">
        <v>3</v>
      </c>
      <c r="U90" s="289"/>
      <c r="V90" s="9"/>
      <c r="W90" s="8"/>
      <c r="X90" s="288" t="s">
        <v>123</v>
      </c>
      <c r="Y90" s="288"/>
      <c r="Z90" s="301">
        <v>0.84799999999999998</v>
      </c>
      <c r="AA90" s="301"/>
      <c r="AB90" s="9"/>
      <c r="AC90" s="69"/>
      <c r="AD90" s="201"/>
      <c r="AI90" s="76"/>
      <c r="AQ90" s="72"/>
      <c r="AR90" s="257"/>
      <c r="AS90" s="258"/>
    </row>
    <row r="91" spans="1:45">
      <c r="A91" s="354" t="s">
        <v>987</v>
      </c>
      <c r="B91" s="276"/>
      <c r="C91" s="4" t="s">
        <v>716</v>
      </c>
      <c r="N91" s="9"/>
      <c r="O91" s="8"/>
      <c r="P91" s="208" t="s">
        <v>41</v>
      </c>
      <c r="Q91" s="208"/>
      <c r="R91" s="288">
        <v>2</v>
      </c>
      <c r="S91" s="288"/>
      <c r="T91" s="288">
        <v>3</v>
      </c>
      <c r="U91" s="288"/>
      <c r="V91" s="9"/>
      <c r="W91" s="8"/>
      <c r="X91" s="289" t="s">
        <v>230</v>
      </c>
      <c r="Y91" s="289"/>
      <c r="Z91" s="290">
        <v>0.93899999999999995</v>
      </c>
      <c r="AA91" s="290"/>
      <c r="AB91" s="9"/>
      <c r="AC91" s="69"/>
      <c r="AD91" s="201"/>
      <c r="AI91" s="76"/>
      <c r="AQ91" s="72"/>
      <c r="AR91" s="257"/>
      <c r="AS91" s="258"/>
    </row>
    <row r="92" spans="1:45">
      <c r="A92" s="275"/>
      <c r="B92" s="276"/>
      <c r="C92" s="4" t="s">
        <v>71</v>
      </c>
      <c r="N92" s="9"/>
      <c r="O92" s="8"/>
      <c r="P92" s="209" t="s">
        <v>44</v>
      </c>
      <c r="Q92" s="209"/>
      <c r="R92" s="289">
        <v>4</v>
      </c>
      <c r="S92" s="289"/>
      <c r="T92" s="289">
        <v>3</v>
      </c>
      <c r="U92" s="289"/>
      <c r="V92" s="9"/>
      <c r="W92" s="8"/>
      <c r="X92" s="288" t="s">
        <v>231</v>
      </c>
      <c r="Y92" s="288"/>
      <c r="Z92" s="301">
        <v>0.98199999999999998</v>
      </c>
      <c r="AA92" s="301"/>
      <c r="AB92" s="9"/>
      <c r="AC92" s="69"/>
      <c r="AD92" s="201"/>
      <c r="AQ92" s="72"/>
      <c r="AR92" s="257"/>
      <c r="AS92" s="258"/>
    </row>
    <row r="93" spans="1:45">
      <c r="A93" s="354" t="s">
        <v>985</v>
      </c>
      <c r="B93" s="276"/>
      <c r="C93" s="4" t="s">
        <v>70</v>
      </c>
      <c r="N93" s="9"/>
      <c r="O93" s="8"/>
      <c r="P93" s="208" t="s">
        <v>45</v>
      </c>
      <c r="Q93" s="208"/>
      <c r="R93" s="288">
        <v>4</v>
      </c>
      <c r="S93" s="288"/>
      <c r="T93" s="288">
        <v>3</v>
      </c>
      <c r="U93" s="288"/>
      <c r="V93" s="9"/>
      <c r="W93" s="8"/>
      <c r="X93" s="289" t="s">
        <v>232</v>
      </c>
      <c r="Y93" s="289"/>
      <c r="Z93" s="290">
        <v>0.996</v>
      </c>
      <c r="AA93" s="290"/>
      <c r="AB93" s="9"/>
      <c r="AC93" s="69"/>
      <c r="AD93" s="201"/>
      <c r="AI93" s="76"/>
      <c r="AQ93" s="72"/>
      <c r="AR93" s="257"/>
      <c r="AS93" s="258"/>
    </row>
    <row r="94" spans="1:45" ht="12.75" thickBot="1">
      <c r="A94" s="354" t="s">
        <v>988</v>
      </c>
      <c r="B94" s="27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9"/>
      <c r="O94" s="10"/>
      <c r="P94" s="11"/>
      <c r="Q94" s="11"/>
      <c r="R94" s="11"/>
      <c r="S94" s="11"/>
      <c r="T94" s="11"/>
      <c r="U94" s="11"/>
      <c r="V94" s="12"/>
      <c r="W94" s="10"/>
      <c r="X94" s="322" t="s">
        <v>233</v>
      </c>
      <c r="Y94" s="322"/>
      <c r="Z94" s="306">
        <v>0.999</v>
      </c>
      <c r="AA94" s="306"/>
      <c r="AB94" s="12"/>
      <c r="AC94" s="69"/>
      <c r="AQ94" s="72"/>
      <c r="AR94" s="257"/>
      <c r="AS94" s="258"/>
    </row>
    <row r="95" spans="1:45">
      <c r="A95" s="354" t="s">
        <v>988</v>
      </c>
      <c r="B95" s="27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9"/>
      <c r="O95" s="285" t="s">
        <v>255</v>
      </c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7"/>
      <c r="AC95" s="69"/>
      <c r="AD95" s="201"/>
      <c r="AQ95" s="72"/>
      <c r="AR95" s="257"/>
      <c r="AS95" s="258"/>
    </row>
    <row r="96" spans="1:45" ht="12.75" thickBot="1">
      <c r="A96" s="353" t="s">
        <v>988</v>
      </c>
      <c r="B96" s="282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0"/>
      <c r="P96" s="291" t="s">
        <v>256</v>
      </c>
      <c r="Q96" s="291"/>
      <c r="R96" s="291"/>
      <c r="S96" s="11"/>
      <c r="T96" s="11"/>
      <c r="U96" s="11"/>
      <c r="V96" s="291" t="s">
        <v>257</v>
      </c>
      <c r="W96" s="291"/>
      <c r="X96" s="291"/>
      <c r="Y96" s="11"/>
      <c r="Z96" s="11"/>
      <c r="AA96" s="11"/>
      <c r="AB96" s="12"/>
      <c r="AC96" s="73"/>
      <c r="AD96" s="205"/>
      <c r="AE96" s="74"/>
      <c r="AF96" s="74"/>
      <c r="AG96" s="74"/>
      <c r="AH96" s="74"/>
      <c r="AI96" s="206"/>
      <c r="AJ96" s="74"/>
      <c r="AK96" s="74"/>
      <c r="AL96" s="74"/>
      <c r="AM96" s="74"/>
      <c r="AN96" s="74"/>
      <c r="AO96" s="74"/>
      <c r="AP96" s="74"/>
      <c r="AQ96" s="75"/>
      <c r="AR96" s="257"/>
      <c r="AS96" s="258"/>
    </row>
    <row r="97" spans="1:52" s="109" customFormat="1" ht="13.5" thickBot="1">
      <c r="A97" s="277" t="s">
        <v>29</v>
      </c>
      <c r="B97" s="278"/>
      <c r="C97" s="278"/>
      <c r="D97" s="284" t="s">
        <v>86</v>
      </c>
      <c r="E97" s="284"/>
      <c r="F97" s="284"/>
      <c r="G97" s="284"/>
      <c r="H97" s="284"/>
      <c r="I97" s="284"/>
      <c r="J97" s="284"/>
      <c r="K97" s="284"/>
      <c r="L97" s="284"/>
      <c r="M97" s="284"/>
      <c r="N97" s="284"/>
      <c r="O97" s="278" t="s">
        <v>30</v>
      </c>
      <c r="P97" s="278"/>
      <c r="Q97" s="278"/>
      <c r="R97" s="284" t="s">
        <v>60</v>
      </c>
      <c r="S97" s="284"/>
      <c r="T97" s="284"/>
      <c r="U97" s="284"/>
      <c r="V97" s="284"/>
      <c r="W97" s="284"/>
      <c r="X97" s="284"/>
      <c r="Y97" s="284"/>
      <c r="Z97" s="284"/>
      <c r="AA97" s="284"/>
      <c r="AB97" s="284"/>
      <c r="AC97" s="284"/>
      <c r="AD97" s="278" t="s">
        <v>32</v>
      </c>
      <c r="AE97" s="278"/>
      <c r="AF97" s="278"/>
      <c r="AG97" s="278"/>
      <c r="AH97" s="284" t="s">
        <v>68</v>
      </c>
      <c r="AI97" s="284"/>
      <c r="AJ97" s="284"/>
      <c r="AK97" s="284" t="s">
        <v>646</v>
      </c>
      <c r="AL97" s="284"/>
      <c r="AM97" s="284"/>
      <c r="AN97" s="284"/>
      <c r="AO97" s="284"/>
      <c r="AP97" s="284"/>
      <c r="AQ97" s="304"/>
      <c r="AR97" s="257" t="s">
        <v>274</v>
      </c>
      <c r="AS97" s="258"/>
    </row>
    <row r="98" spans="1:52" s="149" customFormat="1">
      <c r="A98" s="262" t="s">
        <v>223</v>
      </c>
      <c r="B98" s="263"/>
      <c r="C98" s="263"/>
      <c r="D98" s="263"/>
      <c r="E98" s="263"/>
      <c r="F98" s="263"/>
      <c r="G98" s="263"/>
      <c r="H98" s="263"/>
      <c r="I98" s="263"/>
      <c r="J98" s="264"/>
      <c r="K98" s="262" t="s">
        <v>619</v>
      </c>
      <c r="L98" s="263"/>
      <c r="M98" s="263"/>
      <c r="N98" s="263"/>
      <c r="O98" s="263"/>
      <c r="P98" s="263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4"/>
      <c r="AE98" s="262" t="s">
        <v>224</v>
      </c>
      <c r="AF98" s="263"/>
      <c r="AG98" s="263"/>
      <c r="AH98" s="263"/>
      <c r="AI98" s="263"/>
      <c r="AJ98" s="263"/>
      <c r="AK98" s="263"/>
      <c r="AL98" s="263"/>
      <c r="AM98" s="263"/>
      <c r="AN98" s="263"/>
      <c r="AO98" s="263"/>
      <c r="AP98" s="263"/>
      <c r="AQ98" s="264"/>
      <c r="AR98" s="257"/>
      <c r="AS98" s="258"/>
    </row>
    <row r="99" spans="1:52">
      <c r="A99" s="8"/>
      <c r="B99" s="146" t="s">
        <v>36</v>
      </c>
      <c r="C99" s="146"/>
      <c r="D99" s="146"/>
      <c r="E99" s="146"/>
      <c r="F99" s="260" t="s">
        <v>229</v>
      </c>
      <c r="G99" s="260"/>
      <c r="H99" s="260"/>
      <c r="I99" s="149" t="s">
        <v>220</v>
      </c>
      <c r="J99" s="9"/>
      <c r="K99" s="8"/>
      <c r="L99" s="261" t="s">
        <v>198</v>
      </c>
      <c r="M99" s="261"/>
      <c r="N99" s="261"/>
      <c r="O99" s="261"/>
      <c r="P99" s="260" t="s">
        <v>242</v>
      </c>
      <c r="Q99" s="260"/>
      <c r="R99" s="260"/>
      <c r="S99" s="332" t="s">
        <v>28</v>
      </c>
      <c r="T99" s="332"/>
      <c r="U99" s="261" t="s">
        <v>207</v>
      </c>
      <c r="V99" s="261"/>
      <c r="W99" s="261"/>
      <c r="X99" s="261"/>
      <c r="Y99" s="260" t="s">
        <v>240</v>
      </c>
      <c r="Z99" s="260"/>
      <c r="AA99" s="260"/>
      <c r="AB99" s="332" t="s">
        <v>220</v>
      </c>
      <c r="AC99" s="332"/>
      <c r="AD99" s="72"/>
      <c r="AE99" s="69"/>
      <c r="AG99" s="333" t="s">
        <v>197</v>
      </c>
      <c r="AH99" s="333"/>
      <c r="AI99" s="333"/>
      <c r="AJ99" s="333"/>
      <c r="AK99" s="333"/>
      <c r="AL99" s="313" t="s">
        <v>88</v>
      </c>
      <c r="AM99" s="313"/>
      <c r="AN99" s="313"/>
      <c r="AO99" s="154" t="s">
        <v>26</v>
      </c>
      <c r="AQ99" s="72"/>
      <c r="AR99" s="257"/>
      <c r="AS99" s="258"/>
      <c r="AU99" s="4">
        <f t="shared" ref="AU99:AU104" si="6">VLOOKUP(F99,$BA$13:$BD$17,4,FALSE)</f>
        <v>10</v>
      </c>
      <c r="AV99" s="4">
        <f t="shared" ref="AV99:AV108" si="7">VLOOKUP(P99,$BA$1:$BD$6,4,FALSE)</f>
        <v>4</v>
      </c>
      <c r="AW99" s="4" t="str">
        <f>D97</f>
        <v>T. Long</v>
      </c>
      <c r="AX99" s="4" t="str">
        <f>K98</f>
        <v>Military Operation Specialty: Medical Technician</v>
      </c>
      <c r="AY99" s="4">
        <f>SUM(AU99:AU104,AV99:AV119)</f>
        <v>116</v>
      </c>
      <c r="AZ99" s="4">
        <f>SUM(AU99:AU104)</f>
        <v>75</v>
      </c>
    </row>
    <row r="100" spans="1:52">
      <c r="A100" s="8"/>
      <c r="B100" s="151" t="s">
        <v>34</v>
      </c>
      <c r="C100" s="151"/>
      <c r="D100" s="151"/>
      <c r="E100" s="151"/>
      <c r="F100" s="302" t="s">
        <v>229</v>
      </c>
      <c r="G100" s="302"/>
      <c r="H100" s="302"/>
      <c r="I100" s="150" t="s">
        <v>220</v>
      </c>
      <c r="J100" s="9"/>
      <c r="K100" s="8"/>
      <c r="L100" s="283" t="s">
        <v>199</v>
      </c>
      <c r="M100" s="283"/>
      <c r="N100" s="283"/>
      <c r="O100" s="283"/>
      <c r="P100" s="302" t="s">
        <v>239</v>
      </c>
      <c r="Q100" s="302"/>
      <c r="R100" s="302"/>
      <c r="S100" s="334" t="s">
        <v>26</v>
      </c>
      <c r="T100" s="334"/>
      <c r="U100" s="283" t="s">
        <v>208</v>
      </c>
      <c r="V100" s="283"/>
      <c r="W100" s="283"/>
      <c r="X100" s="283"/>
      <c r="Y100" s="302" t="s">
        <v>238</v>
      </c>
      <c r="Z100" s="302"/>
      <c r="AA100" s="302"/>
      <c r="AB100" s="334" t="s">
        <v>221</v>
      </c>
      <c r="AC100" s="334"/>
      <c r="AD100" s="72"/>
      <c r="AE100" s="335" t="s">
        <v>1008</v>
      </c>
      <c r="AF100" s="336"/>
      <c r="AG100" s="336"/>
      <c r="AH100" s="336"/>
      <c r="AI100" s="336"/>
      <c r="AJ100" s="336"/>
      <c r="AK100" s="336"/>
      <c r="AL100" s="336"/>
      <c r="AM100" s="336"/>
      <c r="AN100" s="336"/>
      <c r="AO100" s="336"/>
      <c r="AP100" s="336"/>
      <c r="AQ100" s="337"/>
      <c r="AR100" s="257"/>
      <c r="AS100" s="258"/>
      <c r="AU100" s="4">
        <f t="shared" si="6"/>
        <v>10</v>
      </c>
      <c r="AV100" s="4">
        <f t="shared" si="7"/>
        <v>1</v>
      </c>
      <c r="AW100" s="4">
        <v>323</v>
      </c>
    </row>
    <row r="101" spans="1:52">
      <c r="A101" s="8"/>
      <c r="B101" s="146" t="s">
        <v>843</v>
      </c>
      <c r="C101" s="146"/>
      <c r="D101" s="146"/>
      <c r="E101" s="146"/>
      <c r="F101" s="260" t="s">
        <v>236</v>
      </c>
      <c r="G101" s="260"/>
      <c r="H101" s="260"/>
      <c r="I101" s="149" t="s">
        <v>28</v>
      </c>
      <c r="J101" s="9"/>
      <c r="K101" s="8"/>
      <c r="L101" s="261" t="s">
        <v>200</v>
      </c>
      <c r="M101" s="261"/>
      <c r="N101" s="261"/>
      <c r="O101" s="261"/>
      <c r="P101" s="260" t="s">
        <v>238</v>
      </c>
      <c r="Q101" s="260"/>
      <c r="R101" s="260"/>
      <c r="S101" s="332" t="s">
        <v>221</v>
      </c>
      <c r="T101" s="332"/>
      <c r="U101" s="261" t="s">
        <v>209</v>
      </c>
      <c r="V101" s="261"/>
      <c r="W101" s="261"/>
      <c r="X101" s="261"/>
      <c r="Y101" s="260" t="s">
        <v>243</v>
      </c>
      <c r="Z101" s="260"/>
      <c r="AA101" s="260"/>
      <c r="AB101" s="332" t="s">
        <v>122</v>
      </c>
      <c r="AC101" s="332"/>
      <c r="AD101" s="72"/>
      <c r="AE101" s="187" t="s">
        <v>680</v>
      </c>
      <c r="AF101" s="327" t="s">
        <v>1009</v>
      </c>
      <c r="AG101" s="327"/>
      <c r="AH101" s="327"/>
      <c r="AI101" s="327" t="s">
        <v>989</v>
      </c>
      <c r="AJ101" s="327"/>
      <c r="AK101" s="327"/>
      <c r="AL101" s="327"/>
      <c r="AM101" s="327"/>
      <c r="AN101" s="327" t="s">
        <v>1009</v>
      </c>
      <c r="AO101" s="327"/>
      <c r="AP101" s="327"/>
      <c r="AQ101" s="188" t="s">
        <v>680</v>
      </c>
      <c r="AR101" s="257"/>
      <c r="AS101" s="258"/>
      <c r="AU101" s="4">
        <f t="shared" si="6"/>
        <v>20</v>
      </c>
      <c r="AV101" s="4">
        <f t="shared" si="7"/>
        <v>0</v>
      </c>
      <c r="AW101" s="4">
        <v>1837</v>
      </c>
    </row>
    <row r="102" spans="1:52">
      <c r="A102" s="8"/>
      <c r="B102" s="151" t="s">
        <v>37</v>
      </c>
      <c r="C102" s="152"/>
      <c r="D102" s="152"/>
      <c r="E102" s="152"/>
      <c r="F102" s="302" t="s">
        <v>235</v>
      </c>
      <c r="G102" s="302"/>
      <c r="H102" s="302"/>
      <c r="I102" s="150" t="s">
        <v>25</v>
      </c>
      <c r="J102" s="9"/>
      <c r="K102" s="8"/>
      <c r="L102" s="283" t="s">
        <v>201</v>
      </c>
      <c r="M102" s="283"/>
      <c r="N102" s="283"/>
      <c r="O102" s="283"/>
      <c r="P102" s="302" t="s">
        <v>240</v>
      </c>
      <c r="Q102" s="302"/>
      <c r="R102" s="302"/>
      <c r="S102" s="334" t="s">
        <v>220</v>
      </c>
      <c r="T102" s="334"/>
      <c r="U102" s="283" t="s">
        <v>210</v>
      </c>
      <c r="V102" s="283"/>
      <c r="W102" s="283"/>
      <c r="X102" s="283"/>
      <c r="Y102" s="302" t="s">
        <v>240</v>
      </c>
      <c r="Z102" s="302"/>
      <c r="AA102" s="302"/>
      <c r="AB102" s="334" t="s">
        <v>220</v>
      </c>
      <c r="AC102" s="334"/>
      <c r="AD102" s="72"/>
      <c r="AE102" s="338" t="s">
        <v>681</v>
      </c>
      <c r="AF102" s="339" t="s">
        <v>679</v>
      </c>
      <c r="AG102" s="339"/>
      <c r="AH102" s="339"/>
      <c r="AJ102" s="339" t="s">
        <v>311</v>
      </c>
      <c r="AK102" s="339"/>
      <c r="AL102" s="339"/>
      <c r="AN102" s="339" t="s">
        <v>217</v>
      </c>
      <c r="AO102" s="339"/>
      <c r="AP102" s="339"/>
      <c r="AQ102" s="340" t="s">
        <v>682</v>
      </c>
      <c r="AR102" s="257"/>
      <c r="AS102" s="258"/>
      <c r="AU102" s="4">
        <f t="shared" si="6"/>
        <v>15</v>
      </c>
      <c r="AV102" s="4">
        <f t="shared" si="7"/>
        <v>2</v>
      </c>
    </row>
    <row r="103" spans="1:52">
      <c r="A103" s="8"/>
      <c r="B103" s="146" t="s">
        <v>195</v>
      </c>
      <c r="F103" s="260" t="s">
        <v>229</v>
      </c>
      <c r="G103" s="260"/>
      <c r="H103" s="260"/>
      <c r="I103" s="149" t="s">
        <v>220</v>
      </c>
      <c r="J103" s="9"/>
      <c r="K103" s="8"/>
      <c r="L103" s="261" t="s">
        <v>202</v>
      </c>
      <c r="M103" s="261"/>
      <c r="N103" s="261"/>
      <c r="O103" s="261"/>
      <c r="P103" s="260" t="s">
        <v>242</v>
      </c>
      <c r="Q103" s="260"/>
      <c r="R103" s="260"/>
      <c r="S103" s="332" t="s">
        <v>28</v>
      </c>
      <c r="T103" s="332"/>
      <c r="U103" s="261" t="s">
        <v>211</v>
      </c>
      <c r="V103" s="261"/>
      <c r="W103" s="261"/>
      <c r="X103" s="261"/>
      <c r="Y103" s="260" t="s">
        <v>239</v>
      </c>
      <c r="Z103" s="260"/>
      <c r="AA103" s="260"/>
      <c r="AB103" s="332" t="s">
        <v>26</v>
      </c>
      <c r="AC103" s="332"/>
      <c r="AD103" s="72"/>
      <c r="AE103" s="338"/>
      <c r="AF103" s="341" t="s">
        <v>683</v>
      </c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  <c r="AQ103" s="340"/>
      <c r="AR103" s="257"/>
      <c r="AS103" s="258"/>
      <c r="AU103" s="4">
        <f t="shared" si="6"/>
        <v>10</v>
      </c>
      <c r="AV103" s="4">
        <f t="shared" si="7"/>
        <v>4</v>
      </c>
    </row>
    <row r="104" spans="1:52">
      <c r="A104" s="8"/>
      <c r="B104" s="151" t="s">
        <v>38</v>
      </c>
      <c r="C104" s="152"/>
      <c r="D104" s="152"/>
      <c r="E104" s="152"/>
      <c r="F104" s="302" t="s">
        <v>229</v>
      </c>
      <c r="G104" s="302"/>
      <c r="H104" s="302"/>
      <c r="I104" s="150" t="s">
        <v>220</v>
      </c>
      <c r="J104" s="9"/>
      <c r="K104" s="8"/>
      <c r="L104" s="283" t="s">
        <v>203</v>
      </c>
      <c r="M104" s="283"/>
      <c r="N104" s="283"/>
      <c r="O104" s="283"/>
      <c r="P104" s="302" t="s">
        <v>239</v>
      </c>
      <c r="Q104" s="302"/>
      <c r="R104" s="302"/>
      <c r="S104" s="334" t="s">
        <v>26</v>
      </c>
      <c r="T104" s="334"/>
      <c r="U104" s="283" t="s">
        <v>212</v>
      </c>
      <c r="V104" s="283"/>
      <c r="W104" s="283"/>
      <c r="X104" s="283"/>
      <c r="Y104" s="302" t="s">
        <v>239</v>
      </c>
      <c r="Z104" s="302"/>
      <c r="AA104" s="302"/>
      <c r="AB104" s="334" t="s">
        <v>26</v>
      </c>
      <c r="AC104" s="334"/>
      <c r="AD104" s="72"/>
      <c r="AE104" s="338"/>
      <c r="AF104" s="189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1"/>
      <c r="AQ104" s="340"/>
      <c r="AR104" s="257"/>
      <c r="AS104" s="258"/>
      <c r="AU104" s="4">
        <f t="shared" si="6"/>
        <v>10</v>
      </c>
      <c r="AV104" s="4">
        <f t="shared" si="7"/>
        <v>1</v>
      </c>
    </row>
    <row r="105" spans="1:52">
      <c r="A105" s="8"/>
      <c r="J105" s="9"/>
      <c r="K105" s="8"/>
      <c r="L105" s="261" t="s">
        <v>218</v>
      </c>
      <c r="M105" s="261"/>
      <c r="N105" s="261"/>
      <c r="O105" s="261"/>
      <c r="P105" s="260" t="s">
        <v>242</v>
      </c>
      <c r="Q105" s="260"/>
      <c r="R105" s="260"/>
      <c r="S105" s="332" t="s">
        <v>28</v>
      </c>
      <c r="T105" s="332"/>
      <c r="U105" s="261" t="s">
        <v>213</v>
      </c>
      <c r="V105" s="261"/>
      <c r="W105" s="261"/>
      <c r="X105" s="261"/>
      <c r="Y105" s="260" t="s">
        <v>241</v>
      </c>
      <c r="Z105" s="260"/>
      <c r="AA105" s="260"/>
      <c r="AB105" s="332" t="s">
        <v>25</v>
      </c>
      <c r="AC105" s="332"/>
      <c r="AD105" s="72"/>
      <c r="AE105" s="338"/>
      <c r="AF105" s="192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4"/>
      <c r="AQ105" s="340"/>
      <c r="AR105" s="257"/>
      <c r="AS105" s="258"/>
      <c r="AV105" s="4">
        <f t="shared" si="7"/>
        <v>4</v>
      </c>
    </row>
    <row r="106" spans="1:52">
      <c r="A106" s="8"/>
      <c r="B106" s="293" t="s">
        <v>39</v>
      </c>
      <c r="C106" s="293"/>
      <c r="D106" s="293"/>
      <c r="E106" s="293"/>
      <c r="F106" s="294">
        <v>8</v>
      </c>
      <c r="G106" s="295"/>
      <c r="H106" s="295"/>
      <c r="I106" s="296"/>
      <c r="J106" s="9"/>
      <c r="K106" s="8"/>
      <c r="L106" s="283" t="s">
        <v>204</v>
      </c>
      <c r="M106" s="283"/>
      <c r="N106" s="283"/>
      <c r="O106" s="283"/>
      <c r="P106" s="302" t="s">
        <v>238</v>
      </c>
      <c r="Q106" s="302"/>
      <c r="R106" s="302"/>
      <c r="S106" s="334" t="s">
        <v>221</v>
      </c>
      <c r="T106" s="334"/>
      <c r="U106" s="283" t="s">
        <v>214</v>
      </c>
      <c r="V106" s="283"/>
      <c r="W106" s="283"/>
      <c r="X106" s="283"/>
      <c r="Y106" s="302" t="s">
        <v>241</v>
      </c>
      <c r="Z106" s="302"/>
      <c r="AA106" s="302"/>
      <c r="AB106" s="334" t="s">
        <v>25</v>
      </c>
      <c r="AC106" s="334"/>
      <c r="AD106" s="72"/>
      <c r="AE106" s="338"/>
      <c r="AF106" s="342" t="s">
        <v>684</v>
      </c>
      <c r="AG106" s="342"/>
      <c r="AH106" s="342"/>
      <c r="AI106" s="342"/>
      <c r="AJ106" s="342"/>
      <c r="AK106" s="342"/>
      <c r="AL106" s="342"/>
      <c r="AM106" s="342"/>
      <c r="AN106" s="342"/>
      <c r="AO106" s="342"/>
      <c r="AP106" s="342"/>
      <c r="AQ106" s="340"/>
      <c r="AR106" s="257"/>
      <c r="AS106" s="258"/>
      <c r="AV106" s="4">
        <f t="shared" si="7"/>
        <v>0</v>
      </c>
    </row>
    <row r="107" spans="1:52">
      <c r="A107" s="8"/>
      <c r="B107" s="292" t="s">
        <v>244</v>
      </c>
      <c r="C107" s="292"/>
      <c r="D107" s="292"/>
      <c r="E107" s="292"/>
      <c r="F107" s="292"/>
      <c r="G107" s="292"/>
      <c r="H107" s="292"/>
      <c r="I107" s="292"/>
      <c r="J107" s="9"/>
      <c r="K107" s="8"/>
      <c r="L107" s="261" t="s">
        <v>205</v>
      </c>
      <c r="M107" s="261"/>
      <c r="N107" s="261"/>
      <c r="O107" s="261"/>
      <c r="P107" s="260" t="s">
        <v>239</v>
      </c>
      <c r="Q107" s="260"/>
      <c r="R107" s="260"/>
      <c r="S107" s="332" t="s">
        <v>26</v>
      </c>
      <c r="T107" s="332"/>
      <c r="U107" s="261" t="s">
        <v>215</v>
      </c>
      <c r="V107" s="261"/>
      <c r="W107" s="261"/>
      <c r="X107" s="261"/>
      <c r="Y107" s="260" t="s">
        <v>240</v>
      </c>
      <c r="Z107" s="260"/>
      <c r="AA107" s="260"/>
      <c r="AB107" s="332" t="s">
        <v>220</v>
      </c>
      <c r="AC107" s="332"/>
      <c r="AD107" s="72"/>
      <c r="AE107" s="338"/>
      <c r="AF107" s="189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1"/>
      <c r="AQ107" s="340"/>
      <c r="AR107" s="257"/>
      <c r="AS107" s="258"/>
      <c r="AV107" s="4">
        <f t="shared" si="7"/>
        <v>1</v>
      </c>
    </row>
    <row r="108" spans="1:52" ht="12.75" thickBot="1">
      <c r="A108" s="10"/>
      <c r="B108" s="11"/>
      <c r="C108" s="11"/>
      <c r="D108" s="11"/>
      <c r="E108" s="11"/>
      <c r="F108" s="11"/>
      <c r="G108" s="11"/>
      <c r="H108" s="11"/>
      <c r="I108" s="11"/>
      <c r="J108" s="12"/>
      <c r="K108" s="10"/>
      <c r="L108" s="300" t="s">
        <v>206</v>
      </c>
      <c r="M108" s="300"/>
      <c r="N108" s="300"/>
      <c r="O108" s="300"/>
      <c r="P108" s="323" t="s">
        <v>242</v>
      </c>
      <c r="Q108" s="323"/>
      <c r="R108" s="323"/>
      <c r="S108" s="343" t="s">
        <v>28</v>
      </c>
      <c r="T108" s="343"/>
      <c r="U108" s="300"/>
      <c r="V108" s="300"/>
      <c r="W108" s="300"/>
      <c r="X108" s="300"/>
      <c r="Y108" s="323"/>
      <c r="Z108" s="323"/>
      <c r="AA108" s="323"/>
      <c r="AB108" s="343"/>
      <c r="AC108" s="343"/>
      <c r="AD108" s="75"/>
      <c r="AE108" s="195"/>
      <c r="AF108" s="196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8"/>
      <c r="AQ108" s="199"/>
      <c r="AR108" s="257"/>
      <c r="AS108" s="258"/>
      <c r="AV108" s="4">
        <f t="shared" si="7"/>
        <v>4</v>
      </c>
    </row>
    <row r="109" spans="1:52" s="149" customFormat="1">
      <c r="A109" s="271" t="s">
        <v>807</v>
      </c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3"/>
      <c r="O109" s="132"/>
      <c r="AC109" s="271" t="s">
        <v>247</v>
      </c>
      <c r="AD109" s="272"/>
      <c r="AE109" s="272"/>
      <c r="AF109" s="272"/>
      <c r="AG109" s="272"/>
      <c r="AH109" s="272"/>
      <c r="AI109" s="272"/>
      <c r="AJ109" s="272"/>
      <c r="AK109" s="272"/>
      <c r="AL109" s="272"/>
      <c r="AM109" s="272"/>
      <c r="AN109" s="272"/>
      <c r="AO109" s="272"/>
      <c r="AP109" s="272"/>
      <c r="AQ109" s="273"/>
      <c r="AR109" s="257"/>
      <c r="AS109" s="258"/>
      <c r="AV109" s="149">
        <f t="shared" ref="AV109:AV117" si="8">VLOOKUP(Y99,$BA$1:$BD$6,4,FALSE)</f>
        <v>2</v>
      </c>
    </row>
    <row r="110" spans="1:52">
      <c r="A110" s="265" t="s">
        <v>814</v>
      </c>
      <c r="B110" s="266"/>
      <c r="C110" s="266"/>
      <c r="D110" s="266"/>
      <c r="E110" s="266"/>
      <c r="F110" s="266"/>
      <c r="G110" s="266"/>
      <c r="H110" s="149"/>
      <c r="I110" s="149"/>
      <c r="J110" s="149"/>
      <c r="K110" s="149"/>
      <c r="L110" s="149"/>
      <c r="M110" s="149"/>
      <c r="N110" s="149"/>
      <c r="O110" s="8"/>
      <c r="AC110" s="84" t="s">
        <v>226</v>
      </c>
      <c r="AD110" s="200"/>
      <c r="AQ110" s="72"/>
      <c r="AR110" s="257"/>
      <c r="AS110" s="258"/>
      <c r="AV110" s="4">
        <f t="shared" si="8"/>
        <v>0</v>
      </c>
    </row>
    <row r="111" spans="1:52">
      <c r="A111" s="267" t="s">
        <v>815</v>
      </c>
      <c r="B111" s="268"/>
      <c r="C111" s="268"/>
      <c r="D111" s="268"/>
      <c r="E111" s="268"/>
      <c r="F111" s="268"/>
      <c r="G111" s="268"/>
      <c r="H111" s="259">
        <v>101114</v>
      </c>
      <c r="I111" s="259"/>
      <c r="J111" s="259"/>
      <c r="K111" s="259"/>
      <c r="L111" s="147"/>
      <c r="M111" s="147"/>
      <c r="N111" s="134"/>
      <c r="O111" s="8"/>
      <c r="AC111" s="69"/>
      <c r="AD111" s="71" t="s">
        <v>514</v>
      </c>
      <c r="AQ111" s="72"/>
      <c r="AR111" s="257"/>
      <c r="AS111" s="258"/>
      <c r="AV111" s="4">
        <f t="shared" si="8"/>
        <v>5</v>
      </c>
    </row>
    <row r="112" spans="1:52">
      <c r="A112" s="269" t="s">
        <v>829</v>
      </c>
      <c r="B112" s="270"/>
      <c r="C112" s="270"/>
      <c r="D112" s="270"/>
      <c r="E112" s="270"/>
      <c r="F112" s="270"/>
      <c r="G112" s="270"/>
      <c r="H112" s="259">
        <v>103274</v>
      </c>
      <c r="I112" s="259"/>
      <c r="J112" s="259"/>
      <c r="K112" s="259"/>
      <c r="L112" s="298" t="str">
        <f>CONCATENATE("[",ROUND(AW100/30,1),"]")</f>
        <v>[10.8]</v>
      </c>
      <c r="M112" s="298"/>
      <c r="N112" s="299"/>
      <c r="O112" s="8"/>
      <c r="AC112" s="69"/>
      <c r="AD112" s="71" t="s">
        <v>515</v>
      </c>
      <c r="AQ112" s="72"/>
      <c r="AR112" s="257"/>
      <c r="AS112" s="258"/>
      <c r="AV112" s="4">
        <f t="shared" si="8"/>
        <v>2</v>
      </c>
    </row>
    <row r="113" spans="1:57">
      <c r="A113" s="269" t="s">
        <v>808</v>
      </c>
      <c r="B113" s="270"/>
      <c r="C113" s="270"/>
      <c r="D113" s="270"/>
      <c r="E113" s="270"/>
      <c r="F113" s="270"/>
      <c r="G113" s="270"/>
      <c r="H113" s="279">
        <f>AW101/2160</f>
        <v>0.85046296296296298</v>
      </c>
      <c r="I113" s="279"/>
      <c r="J113" s="279"/>
      <c r="K113" s="279"/>
      <c r="L113" s="279"/>
      <c r="M113" s="279"/>
      <c r="N113" s="280"/>
      <c r="O113" s="8"/>
      <c r="AC113" s="69"/>
      <c r="AD113" s="71" t="s">
        <v>516</v>
      </c>
      <c r="AQ113" s="72"/>
      <c r="AR113" s="257"/>
      <c r="AS113" s="258"/>
      <c r="AV113" s="4">
        <f t="shared" si="8"/>
        <v>1</v>
      </c>
      <c r="BE113" s="256"/>
    </row>
    <row r="114" spans="1:57">
      <c r="A114" s="267" t="s">
        <v>810</v>
      </c>
      <c r="B114" s="268"/>
      <c r="C114" s="268"/>
      <c r="D114" s="268"/>
      <c r="E114" s="268"/>
      <c r="F114" s="268"/>
      <c r="G114" s="268"/>
      <c r="H114" s="149" t="s">
        <v>849</v>
      </c>
      <c r="I114" s="149"/>
      <c r="J114" s="149"/>
      <c r="K114" s="149"/>
      <c r="L114" s="149"/>
      <c r="N114" s="149"/>
      <c r="O114" s="8"/>
      <c r="AC114" s="69"/>
      <c r="AD114" s="71" t="s">
        <v>517</v>
      </c>
      <c r="AQ114" s="72"/>
      <c r="AR114" s="257"/>
      <c r="AS114" s="258"/>
      <c r="AV114" s="4">
        <f t="shared" si="8"/>
        <v>1</v>
      </c>
    </row>
    <row r="115" spans="1:57">
      <c r="A115" s="274" t="s">
        <v>816</v>
      </c>
      <c r="B115" s="261"/>
      <c r="C115" s="261"/>
      <c r="D115" s="261"/>
      <c r="E115" s="261"/>
      <c r="F115" s="261"/>
      <c r="G115" s="261"/>
      <c r="H115" s="149"/>
      <c r="I115" s="149"/>
      <c r="J115" s="149"/>
      <c r="K115" s="149"/>
      <c r="L115" s="149"/>
      <c r="N115" s="149"/>
      <c r="O115" s="8"/>
      <c r="AC115" s="69"/>
      <c r="AD115" s="71" t="s">
        <v>518</v>
      </c>
      <c r="AQ115" s="72"/>
      <c r="AR115" s="257"/>
      <c r="AS115" s="258"/>
      <c r="AV115" s="4">
        <f t="shared" si="8"/>
        <v>3</v>
      </c>
    </row>
    <row r="116" spans="1:57">
      <c r="A116" s="267" t="s">
        <v>811</v>
      </c>
      <c r="B116" s="268"/>
      <c r="C116" s="268"/>
      <c r="D116" s="268"/>
      <c r="E116" s="268"/>
      <c r="F116" s="268"/>
      <c r="G116" s="268"/>
      <c r="H116" s="149" t="s">
        <v>852</v>
      </c>
      <c r="I116" s="149"/>
      <c r="J116" s="149"/>
      <c r="K116" s="149"/>
      <c r="L116" s="149"/>
      <c r="N116" s="149"/>
      <c r="O116" s="8"/>
      <c r="AC116" s="69"/>
      <c r="AD116" s="71" t="s">
        <v>519</v>
      </c>
      <c r="AQ116" s="72"/>
      <c r="AR116" s="257"/>
      <c r="AS116" s="258"/>
      <c r="AV116" s="4">
        <f t="shared" si="8"/>
        <v>3</v>
      </c>
    </row>
    <row r="117" spans="1:57">
      <c r="A117" s="269" t="s">
        <v>817</v>
      </c>
      <c r="B117" s="270"/>
      <c r="C117" s="270"/>
      <c r="D117" s="270"/>
      <c r="E117" s="270"/>
      <c r="F117" s="270"/>
      <c r="G117" s="270"/>
      <c r="H117" s="149">
        <v>3</v>
      </c>
      <c r="I117" s="149"/>
      <c r="J117" s="149"/>
      <c r="K117" s="149"/>
      <c r="L117" s="149"/>
      <c r="N117" s="149"/>
      <c r="O117" s="8"/>
      <c r="AC117" s="69"/>
      <c r="AD117" s="71" t="s">
        <v>520</v>
      </c>
      <c r="AQ117" s="72"/>
      <c r="AR117" s="257"/>
      <c r="AS117" s="258"/>
      <c r="AV117" s="4">
        <f t="shared" si="8"/>
        <v>2</v>
      </c>
    </row>
    <row r="118" spans="1:57">
      <c r="A118" s="265" t="s">
        <v>818</v>
      </c>
      <c r="B118" s="266"/>
      <c r="C118" s="266"/>
      <c r="D118" s="266"/>
      <c r="E118" s="266"/>
      <c r="F118" s="266"/>
      <c r="G118" s="266"/>
      <c r="H118" s="149"/>
      <c r="I118" s="149"/>
      <c r="J118" s="149"/>
      <c r="K118" s="149"/>
      <c r="L118" s="149"/>
      <c r="N118" s="149"/>
      <c r="O118" s="8"/>
      <c r="AC118" s="69"/>
      <c r="AD118" s="71" t="s">
        <v>625</v>
      </c>
      <c r="AQ118" s="72"/>
      <c r="AR118" s="257"/>
      <c r="AS118" s="258"/>
      <c r="AV118" s="4">
        <f>IF(ISERROR(VLOOKUP(Y108,$BA$1:$BD$6,4,FALSE)),0,VLOOKUP(Y108,$BA$1:$BD$6,4,FALSE))</f>
        <v>0</v>
      </c>
    </row>
    <row r="119" spans="1:57">
      <c r="A119" s="267" t="s">
        <v>809</v>
      </c>
      <c r="B119" s="268"/>
      <c r="C119" s="268"/>
      <c r="D119" s="268"/>
      <c r="E119" s="268"/>
      <c r="F119" s="268"/>
      <c r="G119" s="268"/>
      <c r="H119" s="254" t="s">
        <v>1172</v>
      </c>
      <c r="I119" s="149"/>
      <c r="J119" s="149"/>
      <c r="K119" s="149"/>
      <c r="L119" s="149"/>
      <c r="N119" s="149"/>
      <c r="O119" s="8"/>
      <c r="AC119" s="69"/>
      <c r="AD119" s="71" t="s">
        <v>521</v>
      </c>
      <c r="AQ119" s="72"/>
      <c r="AR119" s="257"/>
      <c r="AS119" s="258"/>
      <c r="AV119" s="4">
        <f>VLOOKUP(AL99,$BA$8:$BD$11,4,FALSE)</f>
        <v>1</v>
      </c>
    </row>
    <row r="120" spans="1:57">
      <c r="A120" s="269" t="s">
        <v>819</v>
      </c>
      <c r="B120" s="270"/>
      <c r="C120" s="270"/>
      <c r="D120" s="270"/>
      <c r="E120" s="270"/>
      <c r="F120" s="270"/>
      <c r="G120" s="270"/>
      <c r="H120" s="149" t="s">
        <v>854</v>
      </c>
      <c r="I120" s="149"/>
      <c r="J120" s="149"/>
      <c r="K120" s="149"/>
      <c r="L120" s="149"/>
      <c r="N120" s="149"/>
      <c r="O120" s="8"/>
      <c r="AC120" s="69"/>
      <c r="AD120" s="71" t="s">
        <v>522</v>
      </c>
      <c r="AQ120" s="72"/>
      <c r="AR120" s="257"/>
      <c r="AS120" s="258"/>
    </row>
    <row r="121" spans="1:57">
      <c r="A121" s="269" t="s">
        <v>812</v>
      </c>
      <c r="B121" s="270"/>
      <c r="C121" s="270"/>
      <c r="D121" s="270"/>
      <c r="E121" s="270"/>
      <c r="F121" s="270"/>
      <c r="G121" s="270"/>
      <c r="H121" s="148" t="s">
        <v>724</v>
      </c>
      <c r="I121" s="149" t="s">
        <v>821</v>
      </c>
      <c r="K121" s="148" t="s">
        <v>822</v>
      </c>
      <c r="L121" s="149" t="s">
        <v>823</v>
      </c>
      <c r="N121" s="149"/>
      <c r="O121" s="8"/>
      <c r="AC121" s="69"/>
      <c r="AD121" s="71" t="s">
        <v>523</v>
      </c>
      <c r="AQ121" s="72"/>
      <c r="AR121" s="257"/>
      <c r="AS121" s="258"/>
    </row>
    <row r="122" spans="1:57">
      <c r="A122" s="269" t="s">
        <v>813</v>
      </c>
      <c r="B122" s="270"/>
      <c r="C122" s="270"/>
      <c r="D122" s="270"/>
      <c r="E122" s="270"/>
      <c r="F122" s="270"/>
      <c r="G122" s="270"/>
      <c r="H122" s="148" t="s">
        <v>822</v>
      </c>
      <c r="I122" s="149" t="s">
        <v>821</v>
      </c>
      <c r="K122" s="148" t="s">
        <v>724</v>
      </c>
      <c r="L122" s="149" t="s">
        <v>823</v>
      </c>
      <c r="O122" s="8"/>
      <c r="AC122" s="69"/>
      <c r="AQ122" s="72"/>
      <c r="AR122" s="257"/>
      <c r="AS122" s="258"/>
    </row>
    <row r="123" spans="1:57">
      <c r="A123" s="267" t="s">
        <v>820</v>
      </c>
      <c r="B123" s="268"/>
      <c r="C123" s="268"/>
      <c r="D123" s="268"/>
      <c r="E123" s="268"/>
      <c r="F123" s="268"/>
      <c r="G123" s="268"/>
      <c r="H123" s="148" t="s">
        <v>822</v>
      </c>
      <c r="I123" s="149" t="s">
        <v>821</v>
      </c>
      <c r="K123" s="148" t="s">
        <v>724</v>
      </c>
      <c r="L123" s="149" t="s">
        <v>823</v>
      </c>
      <c r="O123" s="8"/>
      <c r="AC123" s="84" t="s">
        <v>227</v>
      </c>
      <c r="AQ123" s="72"/>
      <c r="AR123" s="257"/>
      <c r="AS123" s="258"/>
    </row>
    <row r="124" spans="1:57">
      <c r="A124" s="271" t="s">
        <v>824</v>
      </c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3"/>
      <c r="O124" s="8"/>
      <c r="AC124" s="69"/>
      <c r="AD124" s="311" t="s">
        <v>31</v>
      </c>
      <c r="AE124" s="311"/>
      <c r="AF124" s="311"/>
      <c r="AG124" s="311"/>
      <c r="AH124" s="313" t="s">
        <v>65</v>
      </c>
      <c r="AI124" s="313"/>
      <c r="AJ124" s="313"/>
      <c r="AK124" s="313"/>
      <c r="AL124" s="311" t="s">
        <v>216</v>
      </c>
      <c r="AM124" s="311"/>
      <c r="AN124" s="311"/>
      <c r="AO124" s="313" t="s">
        <v>56</v>
      </c>
      <c r="AP124" s="313"/>
      <c r="AQ124" s="314"/>
      <c r="AR124" s="257"/>
      <c r="AS124" s="258"/>
    </row>
    <row r="125" spans="1:57">
      <c r="A125" s="69" t="s">
        <v>1055</v>
      </c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2"/>
      <c r="O125" s="8"/>
      <c r="AC125" s="69"/>
      <c r="AD125" s="310" t="s">
        <v>219</v>
      </c>
      <c r="AE125" s="310"/>
      <c r="AF125" s="310"/>
      <c r="AG125" s="310"/>
      <c r="AH125" s="307" t="s">
        <v>249</v>
      </c>
      <c r="AI125" s="307"/>
      <c r="AJ125" s="307"/>
      <c r="AK125" s="307"/>
      <c r="AL125" s="310" t="s">
        <v>50</v>
      </c>
      <c r="AM125" s="310"/>
      <c r="AN125" s="310"/>
      <c r="AO125" s="307" t="s">
        <v>54</v>
      </c>
      <c r="AP125" s="307"/>
      <c r="AQ125" s="318"/>
      <c r="AR125" s="257"/>
      <c r="AS125" s="258"/>
    </row>
    <row r="126" spans="1:57">
      <c r="A126" s="184" t="s">
        <v>855</v>
      </c>
      <c r="B126" s="185"/>
      <c r="C126" s="185"/>
      <c r="D126" s="185"/>
      <c r="E126" s="185"/>
      <c r="F126" s="185"/>
      <c r="G126" s="185"/>
      <c r="H126" s="71"/>
      <c r="I126" s="71"/>
      <c r="J126" s="71"/>
      <c r="K126" s="71"/>
      <c r="L126" s="71"/>
      <c r="M126" s="71"/>
      <c r="N126" s="72"/>
      <c r="O126" s="8"/>
      <c r="AC126" s="69"/>
      <c r="AD126" s="311" t="s">
        <v>33</v>
      </c>
      <c r="AE126" s="311"/>
      <c r="AF126" s="311"/>
      <c r="AG126" s="311"/>
      <c r="AH126" s="312" t="s">
        <v>129</v>
      </c>
      <c r="AI126" s="312"/>
      <c r="AJ126" s="312"/>
      <c r="AK126" s="312"/>
      <c r="AL126" s="311" t="s">
        <v>22</v>
      </c>
      <c r="AM126" s="311"/>
      <c r="AN126" s="311"/>
      <c r="AO126" s="313" t="s">
        <v>144</v>
      </c>
      <c r="AP126" s="313"/>
      <c r="AQ126" s="314"/>
      <c r="AR126" s="257"/>
      <c r="AS126" s="258"/>
    </row>
    <row r="127" spans="1:57">
      <c r="A127" s="69" t="s">
        <v>991</v>
      </c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2"/>
      <c r="O127" s="8"/>
      <c r="AC127" s="69"/>
      <c r="AD127" s="310" t="s">
        <v>48</v>
      </c>
      <c r="AE127" s="310"/>
      <c r="AF127" s="310"/>
      <c r="AG127" s="310"/>
      <c r="AH127" s="307" t="s">
        <v>80</v>
      </c>
      <c r="AI127" s="307"/>
      <c r="AJ127" s="307"/>
      <c r="AK127" s="307"/>
      <c r="AL127" s="310" t="s">
        <v>49</v>
      </c>
      <c r="AM127" s="310"/>
      <c r="AN127" s="310"/>
      <c r="AO127" s="307" t="s">
        <v>75</v>
      </c>
      <c r="AP127" s="307"/>
      <c r="AQ127" s="318"/>
      <c r="AR127" s="257"/>
      <c r="AS127" s="258"/>
    </row>
    <row r="128" spans="1:57">
      <c r="A128" s="184" t="s">
        <v>856</v>
      </c>
      <c r="B128" s="185"/>
      <c r="C128" s="185"/>
      <c r="D128" s="185"/>
      <c r="E128" s="185"/>
      <c r="F128" s="185"/>
      <c r="G128" s="185"/>
      <c r="H128" s="71"/>
      <c r="I128" s="71"/>
      <c r="J128" s="71"/>
      <c r="K128" s="71"/>
      <c r="L128" s="71"/>
      <c r="M128" s="71"/>
      <c r="N128" s="72"/>
      <c r="O128" s="8"/>
      <c r="AC128" s="84" t="s">
        <v>228</v>
      </c>
      <c r="AD128" s="200"/>
      <c r="AQ128" s="72"/>
      <c r="AR128" s="257"/>
      <c r="AS128" s="258"/>
    </row>
    <row r="129" spans="1:45">
      <c r="A129" s="184" t="s">
        <v>857</v>
      </c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8"/>
      <c r="AC129" s="69"/>
      <c r="AD129" s="71" t="s">
        <v>92</v>
      </c>
      <c r="AQ129" s="72"/>
      <c r="AR129" s="257"/>
      <c r="AS129" s="258"/>
    </row>
    <row r="130" spans="1:45" ht="12.75" thickBot="1">
      <c r="A130" s="271" t="s">
        <v>740</v>
      </c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3"/>
      <c r="O130" s="8"/>
      <c r="AC130" s="73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5"/>
      <c r="AR130" s="257"/>
      <c r="AS130" s="258"/>
    </row>
    <row r="131" spans="1:45">
      <c r="A131" s="354" t="s">
        <v>985</v>
      </c>
      <c r="B131" s="276"/>
      <c r="C131" s="4" t="s">
        <v>717</v>
      </c>
      <c r="N131" s="9"/>
      <c r="O131" s="8"/>
      <c r="AC131" s="329" t="s">
        <v>254</v>
      </c>
      <c r="AD131" s="330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  <c r="AP131" s="330"/>
      <c r="AQ131" s="331"/>
      <c r="AR131" s="257"/>
      <c r="AS131" s="258"/>
    </row>
    <row r="132" spans="1:45" ht="12.75" thickBot="1">
      <c r="A132" s="354" t="s">
        <v>987</v>
      </c>
      <c r="B132" s="276"/>
      <c r="C132" s="248" t="s">
        <v>1133</v>
      </c>
      <c r="N132" s="9"/>
      <c r="O132" s="8"/>
      <c r="AC132" s="69"/>
      <c r="AD132" s="201" t="s">
        <v>158</v>
      </c>
      <c r="AI132" s="76" t="s">
        <v>685</v>
      </c>
      <c r="AQ132" s="72"/>
      <c r="AR132" s="257"/>
      <c r="AS132" s="258"/>
    </row>
    <row r="133" spans="1:45">
      <c r="A133" s="354" t="s">
        <v>987</v>
      </c>
      <c r="B133" s="276"/>
      <c r="C133" s="210" t="s">
        <v>995</v>
      </c>
      <c r="N133" s="9"/>
      <c r="O133" s="262" t="s">
        <v>67</v>
      </c>
      <c r="P133" s="263"/>
      <c r="Q133" s="263"/>
      <c r="R133" s="263"/>
      <c r="S133" s="263"/>
      <c r="T133" s="263"/>
      <c r="U133" s="263"/>
      <c r="V133" s="264"/>
      <c r="W133" s="23"/>
      <c r="X133" s="24" t="s">
        <v>245</v>
      </c>
      <c r="Y133" s="24"/>
      <c r="Z133" s="24"/>
      <c r="AA133" s="24"/>
      <c r="AB133" s="25"/>
      <c r="AC133" s="69"/>
      <c r="AD133" s="202" t="s">
        <v>160</v>
      </c>
      <c r="AE133" s="203"/>
      <c r="AF133" s="203"/>
      <c r="AG133" s="203"/>
      <c r="AH133" s="203"/>
      <c r="AI133" s="204" t="s">
        <v>687</v>
      </c>
      <c r="AJ133" s="203"/>
      <c r="AK133" s="203"/>
      <c r="AL133" s="203"/>
      <c r="AM133" s="203"/>
      <c r="AN133" s="203"/>
      <c r="AO133" s="203"/>
      <c r="AP133" s="203"/>
      <c r="AQ133" s="72"/>
      <c r="AR133" s="257"/>
      <c r="AS133" s="258"/>
    </row>
    <row r="134" spans="1:45">
      <c r="A134" s="354" t="s">
        <v>985</v>
      </c>
      <c r="B134" s="276"/>
      <c r="C134" s="4" t="s">
        <v>780</v>
      </c>
      <c r="N134" s="9"/>
      <c r="O134" s="8"/>
      <c r="R134" s="297" t="s">
        <v>46</v>
      </c>
      <c r="S134" s="297"/>
      <c r="T134" s="297" t="s">
        <v>47</v>
      </c>
      <c r="U134" s="297"/>
      <c r="V134" s="9"/>
      <c r="W134" s="8"/>
      <c r="X134" s="288" t="s">
        <v>220</v>
      </c>
      <c r="Y134" s="288"/>
      <c r="Z134" s="301">
        <v>0.1</v>
      </c>
      <c r="AA134" s="301"/>
      <c r="AB134" s="9"/>
      <c r="AC134" s="69"/>
      <c r="AD134" s="201" t="s">
        <v>170</v>
      </c>
      <c r="AI134" s="76" t="s">
        <v>686</v>
      </c>
      <c r="AQ134" s="72"/>
      <c r="AR134" s="257"/>
      <c r="AS134" s="258"/>
    </row>
    <row r="135" spans="1:45">
      <c r="A135" s="354" t="s">
        <v>985</v>
      </c>
      <c r="B135" s="276"/>
      <c r="C135" s="4" t="s">
        <v>715</v>
      </c>
      <c r="N135" s="9"/>
      <c r="O135" s="8"/>
      <c r="P135" s="208" t="s">
        <v>42</v>
      </c>
      <c r="Q135" s="208"/>
      <c r="R135" s="288">
        <v>5</v>
      </c>
      <c r="S135" s="288"/>
      <c r="T135" s="288">
        <v>3</v>
      </c>
      <c r="U135" s="288"/>
      <c r="V135" s="9"/>
      <c r="W135" s="8"/>
      <c r="X135" s="289" t="s">
        <v>25</v>
      </c>
      <c r="Y135" s="289"/>
      <c r="Z135" s="290">
        <v>0.28000000000000003</v>
      </c>
      <c r="AA135" s="290"/>
      <c r="AB135" s="9"/>
      <c r="AC135" s="69"/>
      <c r="AD135" s="202" t="s">
        <v>181</v>
      </c>
      <c r="AE135" s="203"/>
      <c r="AF135" s="203"/>
      <c r="AG135" s="203"/>
      <c r="AH135" s="203"/>
      <c r="AI135" s="204" t="s">
        <v>222</v>
      </c>
      <c r="AJ135" s="203"/>
      <c r="AK135" s="203"/>
      <c r="AL135" s="203"/>
      <c r="AM135" s="203"/>
      <c r="AN135" s="203"/>
      <c r="AO135" s="203"/>
      <c r="AP135" s="203"/>
      <c r="AQ135" s="72"/>
      <c r="AR135" s="257"/>
      <c r="AS135" s="258"/>
    </row>
    <row r="136" spans="1:45">
      <c r="A136" s="354" t="s">
        <v>985</v>
      </c>
      <c r="B136" s="276"/>
      <c r="C136" s="4" t="s">
        <v>72</v>
      </c>
      <c r="N136" s="9"/>
      <c r="O136" s="8"/>
      <c r="P136" s="209" t="s">
        <v>184</v>
      </c>
      <c r="Q136" s="209"/>
      <c r="R136" s="289">
        <v>2</v>
      </c>
      <c r="S136" s="289"/>
      <c r="T136" s="289">
        <v>3</v>
      </c>
      <c r="U136" s="289"/>
      <c r="V136" s="9"/>
      <c r="W136" s="8"/>
      <c r="X136" s="288" t="s">
        <v>28</v>
      </c>
      <c r="Y136" s="288"/>
      <c r="Z136" s="301">
        <v>0.496</v>
      </c>
      <c r="AA136" s="301"/>
      <c r="AB136" s="9"/>
      <c r="AC136" s="69"/>
      <c r="AD136" s="201" t="s">
        <v>164</v>
      </c>
      <c r="AI136" s="76" t="s">
        <v>165</v>
      </c>
      <c r="AQ136" s="72"/>
      <c r="AR136" s="257"/>
      <c r="AS136" s="258"/>
    </row>
    <row r="137" spans="1:45">
      <c r="A137" s="183" t="s">
        <v>986</v>
      </c>
      <c r="B137" s="148"/>
      <c r="C137" s="149" t="s">
        <v>711</v>
      </c>
      <c r="N137" s="9"/>
      <c r="O137" s="8"/>
      <c r="P137" s="208" t="s">
        <v>43</v>
      </c>
      <c r="Q137" s="208"/>
      <c r="R137" s="288">
        <v>5</v>
      </c>
      <c r="S137" s="288"/>
      <c r="T137" s="288">
        <v>3</v>
      </c>
      <c r="U137" s="288"/>
      <c r="V137" s="9"/>
      <c r="W137" s="8"/>
      <c r="X137" s="289" t="s">
        <v>122</v>
      </c>
      <c r="Y137" s="289"/>
      <c r="Z137" s="290">
        <v>0.69699999999999995</v>
      </c>
      <c r="AA137" s="290"/>
      <c r="AB137" s="9"/>
      <c r="AC137" s="69"/>
      <c r="AD137" s="202" t="s">
        <v>102</v>
      </c>
      <c r="AE137" s="203"/>
      <c r="AF137" s="203"/>
      <c r="AG137" s="203"/>
      <c r="AH137" s="203"/>
      <c r="AI137" s="203" t="s">
        <v>183</v>
      </c>
      <c r="AJ137" s="203"/>
      <c r="AK137" s="203"/>
      <c r="AL137" s="203"/>
      <c r="AM137" s="203"/>
      <c r="AN137" s="203"/>
      <c r="AO137" s="203"/>
      <c r="AP137" s="203"/>
      <c r="AQ137" s="72"/>
      <c r="AR137" s="257"/>
      <c r="AS137" s="258"/>
    </row>
    <row r="138" spans="1:45">
      <c r="A138" s="275"/>
      <c r="B138" s="276"/>
      <c r="C138" s="4" t="s">
        <v>69</v>
      </c>
      <c r="N138" s="9"/>
      <c r="O138" s="8"/>
      <c r="P138" s="209" t="s">
        <v>40</v>
      </c>
      <c r="Q138" s="209"/>
      <c r="R138" s="289">
        <v>2</v>
      </c>
      <c r="S138" s="289"/>
      <c r="T138" s="289">
        <v>3</v>
      </c>
      <c r="U138" s="289"/>
      <c r="V138" s="9"/>
      <c r="W138" s="8"/>
      <c r="X138" s="288" t="s">
        <v>123</v>
      </c>
      <c r="Y138" s="288"/>
      <c r="Z138" s="301">
        <v>0.84799999999999998</v>
      </c>
      <c r="AA138" s="301"/>
      <c r="AB138" s="9"/>
      <c r="AC138" s="69"/>
      <c r="AD138" s="201" t="s">
        <v>168</v>
      </c>
      <c r="AI138" s="76" t="s">
        <v>689</v>
      </c>
      <c r="AQ138" s="72"/>
      <c r="AR138" s="257"/>
      <c r="AS138" s="258"/>
    </row>
    <row r="139" spans="1:45">
      <c r="A139" s="354" t="s">
        <v>987</v>
      </c>
      <c r="B139" s="276"/>
      <c r="C139" s="4" t="s">
        <v>716</v>
      </c>
      <c r="N139" s="9"/>
      <c r="O139" s="8"/>
      <c r="P139" s="208" t="s">
        <v>41</v>
      </c>
      <c r="Q139" s="208"/>
      <c r="R139" s="288">
        <v>2</v>
      </c>
      <c r="S139" s="288"/>
      <c r="T139" s="288">
        <v>3</v>
      </c>
      <c r="U139" s="288"/>
      <c r="V139" s="9"/>
      <c r="W139" s="8"/>
      <c r="X139" s="289" t="s">
        <v>230</v>
      </c>
      <c r="Y139" s="289"/>
      <c r="Z139" s="290">
        <v>0.93899999999999995</v>
      </c>
      <c r="AA139" s="290"/>
      <c r="AB139" s="9"/>
      <c r="AC139" s="69"/>
      <c r="AD139" s="202" t="s">
        <v>162</v>
      </c>
      <c r="AE139" s="203"/>
      <c r="AF139" s="203"/>
      <c r="AG139" s="203"/>
      <c r="AH139" s="203"/>
      <c r="AI139" s="204" t="s">
        <v>163</v>
      </c>
      <c r="AJ139" s="203"/>
      <c r="AK139" s="203"/>
      <c r="AL139" s="203"/>
      <c r="AM139" s="203"/>
      <c r="AN139" s="203"/>
      <c r="AO139" s="203"/>
      <c r="AP139" s="203"/>
      <c r="AQ139" s="72"/>
      <c r="AR139" s="257"/>
      <c r="AS139" s="258"/>
    </row>
    <row r="140" spans="1:45">
      <c r="A140" s="275"/>
      <c r="B140" s="276"/>
      <c r="C140" s="4" t="s">
        <v>71</v>
      </c>
      <c r="N140" s="9"/>
      <c r="O140" s="8"/>
      <c r="P140" s="209" t="s">
        <v>44</v>
      </c>
      <c r="Q140" s="209"/>
      <c r="R140" s="289">
        <v>4</v>
      </c>
      <c r="S140" s="289"/>
      <c r="T140" s="289">
        <v>3</v>
      </c>
      <c r="U140" s="289"/>
      <c r="V140" s="9"/>
      <c r="W140" s="8"/>
      <c r="X140" s="288" t="s">
        <v>231</v>
      </c>
      <c r="Y140" s="288"/>
      <c r="Z140" s="301">
        <v>0.98199999999999998</v>
      </c>
      <c r="AA140" s="301"/>
      <c r="AB140" s="9"/>
      <c r="AC140" s="69"/>
      <c r="AD140" s="201" t="s">
        <v>171</v>
      </c>
      <c r="AI140" s="71" t="s">
        <v>172</v>
      </c>
      <c r="AQ140" s="72"/>
      <c r="AR140" s="257"/>
      <c r="AS140" s="258"/>
    </row>
    <row r="141" spans="1:45">
      <c r="A141" s="354" t="s">
        <v>985</v>
      </c>
      <c r="B141" s="276"/>
      <c r="C141" s="4" t="s">
        <v>70</v>
      </c>
      <c r="N141" s="9"/>
      <c r="O141" s="8"/>
      <c r="P141" s="208" t="s">
        <v>45</v>
      </c>
      <c r="Q141" s="208"/>
      <c r="R141" s="288">
        <v>4</v>
      </c>
      <c r="S141" s="288"/>
      <c r="T141" s="288">
        <v>3</v>
      </c>
      <c r="U141" s="288"/>
      <c r="V141" s="9"/>
      <c r="W141" s="8"/>
      <c r="X141" s="289" t="s">
        <v>232</v>
      </c>
      <c r="Y141" s="289"/>
      <c r="Z141" s="290">
        <v>0.996</v>
      </c>
      <c r="AA141" s="290"/>
      <c r="AB141" s="9"/>
      <c r="AC141" s="69"/>
      <c r="AD141" s="202" t="s">
        <v>258</v>
      </c>
      <c r="AE141" s="203"/>
      <c r="AF141" s="203"/>
      <c r="AG141" s="203"/>
      <c r="AH141" s="203"/>
      <c r="AI141" s="204" t="s">
        <v>741</v>
      </c>
      <c r="AJ141" s="203"/>
      <c r="AK141" s="203"/>
      <c r="AL141" s="203"/>
      <c r="AM141" s="203"/>
      <c r="AN141" s="203"/>
      <c r="AO141" s="203"/>
      <c r="AP141" s="203"/>
      <c r="AQ141" s="72"/>
      <c r="AR141" s="257"/>
      <c r="AS141" s="258"/>
    </row>
    <row r="142" spans="1:45" ht="12.75" thickBot="1">
      <c r="A142" s="354" t="s">
        <v>985</v>
      </c>
      <c r="B142" s="276"/>
      <c r="C142" s="4" t="s">
        <v>781</v>
      </c>
      <c r="N142" s="9"/>
      <c r="O142" s="10"/>
      <c r="P142" s="11"/>
      <c r="Q142" s="11"/>
      <c r="R142" s="11"/>
      <c r="S142" s="11"/>
      <c r="T142" s="11"/>
      <c r="U142" s="11"/>
      <c r="V142" s="12"/>
      <c r="W142" s="10"/>
      <c r="X142" s="322" t="s">
        <v>233</v>
      </c>
      <c r="Y142" s="322"/>
      <c r="Z142" s="306">
        <v>0.999</v>
      </c>
      <c r="AA142" s="306"/>
      <c r="AB142" s="12"/>
      <c r="AC142" s="69"/>
      <c r="AD142" s="71" t="s">
        <v>258</v>
      </c>
      <c r="AI142" s="71" t="s">
        <v>688</v>
      </c>
      <c r="AQ142" s="72"/>
      <c r="AR142" s="257"/>
      <c r="AS142" s="258"/>
    </row>
    <row r="143" spans="1:45">
      <c r="A143" s="354" t="s">
        <v>988</v>
      </c>
      <c r="B143" s="27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9"/>
      <c r="O143" s="285" t="s">
        <v>255</v>
      </c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7"/>
      <c r="AC143" s="69"/>
      <c r="AD143" s="202" t="s">
        <v>258</v>
      </c>
      <c r="AE143" s="203"/>
      <c r="AF143" s="203"/>
      <c r="AG143" s="203"/>
      <c r="AH143" s="203"/>
      <c r="AI143" s="203" t="s">
        <v>400</v>
      </c>
      <c r="AJ143" s="203"/>
      <c r="AK143" s="203"/>
      <c r="AL143" s="203"/>
      <c r="AM143" s="203"/>
      <c r="AN143" s="203"/>
      <c r="AO143" s="203"/>
      <c r="AP143" s="203"/>
      <c r="AQ143" s="72"/>
      <c r="AR143" s="257"/>
      <c r="AS143" s="258"/>
    </row>
    <row r="144" spans="1:45" ht="12.75" thickBot="1">
      <c r="A144" s="353" t="s">
        <v>988</v>
      </c>
      <c r="B144" s="282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0"/>
      <c r="P144" s="291" t="s">
        <v>256</v>
      </c>
      <c r="Q144" s="291"/>
      <c r="R144" s="291"/>
      <c r="S144" s="11"/>
      <c r="T144" s="11"/>
      <c r="U144" s="11"/>
      <c r="V144" s="291" t="s">
        <v>257</v>
      </c>
      <c r="W144" s="291"/>
      <c r="X144" s="291"/>
      <c r="Y144" s="11"/>
      <c r="Z144" s="11"/>
      <c r="AA144" s="11"/>
      <c r="AB144" s="12"/>
      <c r="AC144" s="73"/>
      <c r="AD144" s="205" t="s">
        <v>180</v>
      </c>
      <c r="AE144" s="74"/>
      <c r="AF144" s="74"/>
      <c r="AG144" s="74"/>
      <c r="AH144" s="74"/>
      <c r="AI144" s="206" t="s">
        <v>225</v>
      </c>
      <c r="AJ144" s="74"/>
      <c r="AK144" s="74"/>
      <c r="AL144" s="74"/>
      <c r="AM144" s="74"/>
      <c r="AN144" s="74"/>
      <c r="AO144" s="74"/>
      <c r="AP144" s="74"/>
      <c r="AQ144" s="75"/>
      <c r="AR144" s="257"/>
      <c r="AS144" s="258"/>
    </row>
    <row r="145" spans="1:52" s="109" customFormat="1" ht="13.5" thickBot="1">
      <c r="A145" s="277" t="s">
        <v>29</v>
      </c>
      <c r="B145" s="278"/>
      <c r="C145" s="278"/>
      <c r="D145" s="284" t="s">
        <v>89</v>
      </c>
      <c r="E145" s="284"/>
      <c r="F145" s="284"/>
      <c r="G145" s="284"/>
      <c r="H145" s="284"/>
      <c r="I145" s="284"/>
      <c r="J145" s="284"/>
      <c r="K145" s="284"/>
      <c r="L145" s="284"/>
      <c r="M145" s="284"/>
      <c r="N145" s="284"/>
      <c r="O145" s="278" t="s">
        <v>30</v>
      </c>
      <c r="P145" s="278"/>
      <c r="Q145" s="278"/>
      <c r="R145" s="284" t="s">
        <v>62</v>
      </c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78" t="s">
        <v>32</v>
      </c>
      <c r="AE145" s="278"/>
      <c r="AF145" s="278"/>
      <c r="AG145" s="278"/>
      <c r="AH145" s="284" t="s">
        <v>68</v>
      </c>
      <c r="AI145" s="284"/>
      <c r="AJ145" s="284"/>
      <c r="AK145" s="284" t="s">
        <v>647</v>
      </c>
      <c r="AL145" s="284"/>
      <c r="AM145" s="284"/>
      <c r="AN145" s="284"/>
      <c r="AO145" s="284"/>
      <c r="AP145" s="284"/>
      <c r="AQ145" s="304"/>
      <c r="AR145" s="257" t="s">
        <v>274</v>
      </c>
      <c r="AS145" s="258"/>
    </row>
    <row r="146" spans="1:52" s="149" customFormat="1">
      <c r="A146" s="262" t="s">
        <v>223</v>
      </c>
      <c r="B146" s="263"/>
      <c r="C146" s="263"/>
      <c r="D146" s="263"/>
      <c r="E146" s="263"/>
      <c r="F146" s="263"/>
      <c r="G146" s="263"/>
      <c r="H146" s="263"/>
      <c r="I146" s="263"/>
      <c r="J146" s="264"/>
      <c r="K146" s="262" t="s">
        <v>416</v>
      </c>
      <c r="L146" s="263"/>
      <c r="M146" s="263"/>
      <c r="N146" s="263"/>
      <c r="O146" s="263"/>
      <c r="P146" s="263"/>
      <c r="Q146" s="263"/>
      <c r="R146" s="263"/>
      <c r="S146" s="263"/>
      <c r="T146" s="263"/>
      <c r="U146" s="263"/>
      <c r="V146" s="263"/>
      <c r="W146" s="263"/>
      <c r="X146" s="263"/>
      <c r="Y146" s="263"/>
      <c r="Z146" s="263"/>
      <c r="AA146" s="263"/>
      <c r="AB146" s="263"/>
      <c r="AC146" s="263"/>
      <c r="AD146" s="264"/>
      <c r="AE146" s="262" t="s">
        <v>224</v>
      </c>
      <c r="AF146" s="263"/>
      <c r="AG146" s="263"/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4"/>
      <c r="AR146" s="257"/>
      <c r="AS146" s="258"/>
    </row>
    <row r="147" spans="1:52">
      <c r="A147" s="8"/>
      <c r="B147" s="146" t="s">
        <v>36</v>
      </c>
      <c r="C147" s="146"/>
      <c r="D147" s="146"/>
      <c r="E147" s="146"/>
      <c r="F147" s="260" t="s">
        <v>229</v>
      </c>
      <c r="G147" s="260"/>
      <c r="H147" s="260"/>
      <c r="I147" s="149" t="s">
        <v>220</v>
      </c>
      <c r="J147" s="9"/>
      <c r="K147" s="8"/>
      <c r="L147" s="261" t="s">
        <v>198</v>
      </c>
      <c r="M147" s="261"/>
      <c r="N147" s="261"/>
      <c r="O147" s="261"/>
      <c r="P147" s="260" t="s">
        <v>240</v>
      </c>
      <c r="Q147" s="260"/>
      <c r="R147" s="260"/>
      <c r="S147" s="332" t="s">
        <v>220</v>
      </c>
      <c r="T147" s="332"/>
      <c r="U147" s="261" t="s">
        <v>207</v>
      </c>
      <c r="V147" s="261"/>
      <c r="W147" s="261"/>
      <c r="X147" s="261"/>
      <c r="Y147" s="260" t="s">
        <v>238</v>
      </c>
      <c r="Z147" s="260"/>
      <c r="AA147" s="260"/>
      <c r="AB147" s="332" t="s">
        <v>221</v>
      </c>
      <c r="AC147" s="332"/>
      <c r="AD147" s="72"/>
      <c r="AE147" s="69"/>
      <c r="AG147" s="333" t="s">
        <v>197</v>
      </c>
      <c r="AH147" s="333"/>
      <c r="AI147" s="333"/>
      <c r="AJ147" s="333"/>
      <c r="AK147" s="333"/>
      <c r="AL147" s="313" t="s">
        <v>729</v>
      </c>
      <c r="AM147" s="313"/>
      <c r="AN147" s="313"/>
      <c r="AO147" s="154" t="s">
        <v>25</v>
      </c>
      <c r="AQ147" s="72"/>
      <c r="AR147" s="257"/>
      <c r="AS147" s="258"/>
      <c r="AU147" s="4">
        <f t="shared" ref="AU147:AU152" si="9">VLOOKUP(F147,$BA$13:$BD$17,4,FALSE)</f>
        <v>10</v>
      </c>
      <c r="AV147" s="4">
        <f t="shared" ref="AV147:AV156" si="10">VLOOKUP(P147,$BA$1:$BD$6,4,FALSE)</f>
        <v>2</v>
      </c>
      <c r="AW147" s="4" t="str">
        <f>D145</f>
        <v>C. "Red" Kilpatrick</v>
      </c>
      <c r="AX147" s="4" t="str">
        <f>K146</f>
        <v>Military Operation Specialty: Demolitions Technician</v>
      </c>
      <c r="AY147" s="4">
        <f>SUM(AU147:AU152,AV147:AV167)</f>
        <v>101</v>
      </c>
      <c r="AZ147" s="4">
        <f>SUM(AU147:AU152)</f>
        <v>70</v>
      </c>
    </row>
    <row r="148" spans="1:52">
      <c r="A148" s="8"/>
      <c r="B148" s="151" t="s">
        <v>34</v>
      </c>
      <c r="C148" s="151"/>
      <c r="D148" s="151"/>
      <c r="E148" s="151"/>
      <c r="F148" s="302" t="s">
        <v>229</v>
      </c>
      <c r="G148" s="302"/>
      <c r="H148" s="302"/>
      <c r="I148" s="150" t="s">
        <v>220</v>
      </c>
      <c r="J148" s="9"/>
      <c r="K148" s="8"/>
      <c r="L148" s="283" t="s">
        <v>199</v>
      </c>
      <c r="M148" s="283"/>
      <c r="N148" s="283"/>
      <c r="O148" s="283"/>
      <c r="P148" s="302" t="s">
        <v>239</v>
      </c>
      <c r="Q148" s="302"/>
      <c r="R148" s="302"/>
      <c r="S148" s="334" t="s">
        <v>26</v>
      </c>
      <c r="T148" s="334"/>
      <c r="U148" s="283" t="s">
        <v>208</v>
      </c>
      <c r="V148" s="283"/>
      <c r="W148" s="283"/>
      <c r="X148" s="283"/>
      <c r="Y148" s="302" t="s">
        <v>238</v>
      </c>
      <c r="Z148" s="302"/>
      <c r="AA148" s="302"/>
      <c r="AB148" s="334" t="s">
        <v>221</v>
      </c>
      <c r="AC148" s="334"/>
      <c r="AD148" s="72"/>
      <c r="AE148" s="335" t="s">
        <v>1008</v>
      </c>
      <c r="AF148" s="336"/>
      <c r="AG148" s="336"/>
      <c r="AH148" s="336"/>
      <c r="AI148" s="336"/>
      <c r="AJ148" s="336"/>
      <c r="AK148" s="336"/>
      <c r="AL148" s="336"/>
      <c r="AM148" s="336"/>
      <c r="AN148" s="336"/>
      <c r="AO148" s="336"/>
      <c r="AP148" s="336"/>
      <c r="AQ148" s="337"/>
      <c r="AR148" s="257"/>
      <c r="AS148" s="258"/>
      <c r="AU148" s="4">
        <f t="shared" si="9"/>
        <v>10</v>
      </c>
      <c r="AV148" s="4">
        <f t="shared" si="10"/>
        <v>1</v>
      </c>
      <c r="AW148" s="4">
        <v>1268</v>
      </c>
    </row>
    <row r="149" spans="1:52">
      <c r="A149" s="8"/>
      <c r="B149" s="146" t="s">
        <v>843</v>
      </c>
      <c r="C149" s="146"/>
      <c r="D149" s="146"/>
      <c r="E149" s="146"/>
      <c r="F149" s="260" t="s">
        <v>229</v>
      </c>
      <c r="G149" s="260"/>
      <c r="H149" s="260"/>
      <c r="I149" s="149" t="s">
        <v>220</v>
      </c>
      <c r="J149" s="9"/>
      <c r="K149" s="8"/>
      <c r="L149" s="261" t="s">
        <v>200</v>
      </c>
      <c r="M149" s="261"/>
      <c r="N149" s="261"/>
      <c r="O149" s="261"/>
      <c r="P149" s="260" t="s">
        <v>241</v>
      </c>
      <c r="Q149" s="260"/>
      <c r="R149" s="260"/>
      <c r="S149" s="332" t="s">
        <v>25</v>
      </c>
      <c r="T149" s="332"/>
      <c r="U149" s="261" t="s">
        <v>209</v>
      </c>
      <c r="V149" s="261"/>
      <c r="W149" s="261"/>
      <c r="X149" s="261"/>
      <c r="Y149" s="260" t="s">
        <v>240</v>
      </c>
      <c r="Z149" s="260"/>
      <c r="AA149" s="260"/>
      <c r="AB149" s="332" t="s">
        <v>220</v>
      </c>
      <c r="AC149" s="332"/>
      <c r="AD149" s="72"/>
      <c r="AE149" s="187" t="s">
        <v>680</v>
      </c>
      <c r="AF149" s="327" t="s">
        <v>1009</v>
      </c>
      <c r="AG149" s="327"/>
      <c r="AH149" s="327"/>
      <c r="AI149" s="327" t="s">
        <v>989</v>
      </c>
      <c r="AJ149" s="327"/>
      <c r="AK149" s="327"/>
      <c r="AL149" s="327"/>
      <c r="AM149" s="327"/>
      <c r="AN149" s="327" t="s">
        <v>1009</v>
      </c>
      <c r="AO149" s="327"/>
      <c r="AP149" s="327"/>
      <c r="AQ149" s="188" t="s">
        <v>680</v>
      </c>
      <c r="AR149" s="257"/>
      <c r="AS149" s="258"/>
      <c r="AU149" s="4">
        <f t="shared" si="9"/>
        <v>10</v>
      </c>
      <c r="AV149" s="4">
        <f t="shared" si="10"/>
        <v>3</v>
      </c>
      <c r="AW149" s="4">
        <v>892</v>
      </c>
    </row>
    <row r="150" spans="1:52">
      <c r="A150" s="8"/>
      <c r="B150" s="151" t="s">
        <v>37</v>
      </c>
      <c r="C150" s="152"/>
      <c r="D150" s="152"/>
      <c r="E150" s="152"/>
      <c r="F150" s="302" t="s">
        <v>229</v>
      </c>
      <c r="G150" s="302"/>
      <c r="H150" s="302"/>
      <c r="I150" s="150" t="s">
        <v>220</v>
      </c>
      <c r="J150" s="9"/>
      <c r="K150" s="8"/>
      <c r="L150" s="283" t="s">
        <v>201</v>
      </c>
      <c r="M150" s="283"/>
      <c r="N150" s="283"/>
      <c r="O150" s="283"/>
      <c r="P150" s="302" t="s">
        <v>239</v>
      </c>
      <c r="Q150" s="302"/>
      <c r="R150" s="302"/>
      <c r="S150" s="334" t="s">
        <v>26</v>
      </c>
      <c r="T150" s="334"/>
      <c r="U150" s="283" t="s">
        <v>210</v>
      </c>
      <c r="V150" s="283"/>
      <c r="W150" s="283"/>
      <c r="X150" s="283"/>
      <c r="Y150" s="302" t="s">
        <v>240</v>
      </c>
      <c r="Z150" s="302"/>
      <c r="AA150" s="302"/>
      <c r="AB150" s="334" t="s">
        <v>220</v>
      </c>
      <c r="AC150" s="334"/>
      <c r="AD150" s="72"/>
      <c r="AE150" s="338" t="s">
        <v>681</v>
      </c>
      <c r="AF150" s="339" t="s">
        <v>679</v>
      </c>
      <c r="AG150" s="339"/>
      <c r="AH150" s="339"/>
      <c r="AJ150" s="339" t="s">
        <v>311</v>
      </c>
      <c r="AK150" s="339"/>
      <c r="AL150" s="339"/>
      <c r="AN150" s="339" t="s">
        <v>217</v>
      </c>
      <c r="AO150" s="339"/>
      <c r="AP150" s="339"/>
      <c r="AQ150" s="340" t="s">
        <v>682</v>
      </c>
      <c r="AR150" s="257"/>
      <c r="AS150" s="258"/>
      <c r="AU150" s="4">
        <f t="shared" si="9"/>
        <v>10</v>
      </c>
      <c r="AV150" s="4">
        <f t="shared" si="10"/>
        <v>1</v>
      </c>
    </row>
    <row r="151" spans="1:52">
      <c r="A151" s="8"/>
      <c r="B151" s="146" t="s">
        <v>195</v>
      </c>
      <c r="F151" s="260" t="s">
        <v>235</v>
      </c>
      <c r="G151" s="260"/>
      <c r="H151" s="260"/>
      <c r="I151" s="149" t="s">
        <v>25</v>
      </c>
      <c r="J151" s="9"/>
      <c r="K151" s="8"/>
      <c r="L151" s="261" t="s">
        <v>202</v>
      </c>
      <c r="M151" s="261"/>
      <c r="N151" s="261"/>
      <c r="O151" s="261"/>
      <c r="P151" s="260" t="s">
        <v>241</v>
      </c>
      <c r="Q151" s="260"/>
      <c r="R151" s="260"/>
      <c r="S151" s="332" t="s">
        <v>25</v>
      </c>
      <c r="T151" s="332"/>
      <c r="U151" s="261" t="s">
        <v>211</v>
      </c>
      <c r="V151" s="261"/>
      <c r="W151" s="261"/>
      <c r="X151" s="261"/>
      <c r="Y151" s="260" t="s">
        <v>239</v>
      </c>
      <c r="Z151" s="260"/>
      <c r="AA151" s="260"/>
      <c r="AB151" s="332" t="s">
        <v>26</v>
      </c>
      <c r="AC151" s="332"/>
      <c r="AD151" s="72"/>
      <c r="AE151" s="338"/>
      <c r="AF151" s="341" t="s">
        <v>683</v>
      </c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  <c r="AQ151" s="340"/>
      <c r="AR151" s="257"/>
      <c r="AS151" s="258"/>
      <c r="AU151" s="4">
        <f t="shared" si="9"/>
        <v>15</v>
      </c>
      <c r="AV151" s="4">
        <f t="shared" si="10"/>
        <v>3</v>
      </c>
    </row>
    <row r="152" spans="1:52">
      <c r="A152" s="8"/>
      <c r="B152" s="151" t="s">
        <v>38</v>
      </c>
      <c r="C152" s="152"/>
      <c r="D152" s="152"/>
      <c r="E152" s="152"/>
      <c r="F152" s="302" t="s">
        <v>235</v>
      </c>
      <c r="G152" s="302"/>
      <c r="H152" s="302"/>
      <c r="I152" s="150" t="s">
        <v>25</v>
      </c>
      <c r="J152" s="9"/>
      <c r="K152" s="8"/>
      <c r="L152" s="283" t="s">
        <v>203</v>
      </c>
      <c r="M152" s="283"/>
      <c r="N152" s="283"/>
      <c r="O152" s="283"/>
      <c r="P152" s="302" t="s">
        <v>239</v>
      </c>
      <c r="Q152" s="302"/>
      <c r="R152" s="302"/>
      <c r="S152" s="334" t="s">
        <v>26</v>
      </c>
      <c r="T152" s="334"/>
      <c r="U152" s="283" t="s">
        <v>212</v>
      </c>
      <c r="V152" s="283"/>
      <c r="W152" s="283"/>
      <c r="X152" s="283"/>
      <c r="Y152" s="302" t="s">
        <v>239</v>
      </c>
      <c r="Z152" s="302"/>
      <c r="AA152" s="302"/>
      <c r="AB152" s="334" t="s">
        <v>26</v>
      </c>
      <c r="AC152" s="334"/>
      <c r="AD152" s="72"/>
      <c r="AE152" s="338"/>
      <c r="AF152" s="189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1"/>
      <c r="AQ152" s="340"/>
      <c r="AR152" s="257"/>
      <c r="AS152" s="258"/>
      <c r="AU152" s="4">
        <f t="shared" si="9"/>
        <v>15</v>
      </c>
      <c r="AV152" s="4">
        <f t="shared" si="10"/>
        <v>1</v>
      </c>
    </row>
    <row r="153" spans="1:52">
      <c r="A153" s="8"/>
      <c r="J153" s="9"/>
      <c r="K153" s="8"/>
      <c r="L153" s="261" t="s">
        <v>218</v>
      </c>
      <c r="M153" s="261"/>
      <c r="N153" s="261"/>
      <c r="O153" s="261"/>
      <c r="P153" s="260" t="s">
        <v>240</v>
      </c>
      <c r="Q153" s="260"/>
      <c r="R153" s="260"/>
      <c r="S153" s="332" t="s">
        <v>220</v>
      </c>
      <c r="T153" s="332"/>
      <c r="U153" s="261" t="s">
        <v>213</v>
      </c>
      <c r="V153" s="261"/>
      <c r="W153" s="261"/>
      <c r="X153" s="261"/>
      <c r="Y153" s="260" t="s">
        <v>241</v>
      </c>
      <c r="Z153" s="260"/>
      <c r="AA153" s="260"/>
      <c r="AB153" s="332" t="s">
        <v>25</v>
      </c>
      <c r="AC153" s="332"/>
      <c r="AD153" s="72"/>
      <c r="AE153" s="338"/>
      <c r="AF153" s="192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4"/>
      <c r="AQ153" s="340"/>
      <c r="AR153" s="257"/>
      <c r="AS153" s="258"/>
      <c r="AV153" s="4">
        <f t="shared" si="10"/>
        <v>2</v>
      </c>
    </row>
    <row r="154" spans="1:52">
      <c r="A154" s="8"/>
      <c r="B154" s="293" t="s">
        <v>39</v>
      </c>
      <c r="C154" s="293"/>
      <c r="D154" s="293"/>
      <c r="E154" s="293"/>
      <c r="F154" s="294">
        <v>7</v>
      </c>
      <c r="G154" s="295"/>
      <c r="H154" s="295"/>
      <c r="I154" s="296"/>
      <c r="J154" s="9"/>
      <c r="K154" s="8"/>
      <c r="L154" s="283" t="s">
        <v>204</v>
      </c>
      <c r="M154" s="283"/>
      <c r="N154" s="283"/>
      <c r="O154" s="283"/>
      <c r="P154" s="302" t="s">
        <v>238</v>
      </c>
      <c r="Q154" s="302"/>
      <c r="R154" s="302"/>
      <c r="S154" s="334" t="s">
        <v>221</v>
      </c>
      <c r="T154" s="334"/>
      <c r="U154" s="283" t="s">
        <v>214</v>
      </c>
      <c r="V154" s="283"/>
      <c r="W154" s="283"/>
      <c r="X154" s="283"/>
      <c r="Y154" s="302" t="s">
        <v>239</v>
      </c>
      <c r="Z154" s="302"/>
      <c r="AA154" s="302"/>
      <c r="AB154" s="334" t="s">
        <v>26</v>
      </c>
      <c r="AC154" s="334"/>
      <c r="AD154" s="72"/>
      <c r="AE154" s="338"/>
      <c r="AF154" s="342" t="s">
        <v>684</v>
      </c>
      <c r="AG154" s="342"/>
      <c r="AH154" s="342"/>
      <c r="AI154" s="342"/>
      <c r="AJ154" s="342"/>
      <c r="AK154" s="342"/>
      <c r="AL154" s="342"/>
      <c r="AM154" s="342"/>
      <c r="AN154" s="342"/>
      <c r="AO154" s="342"/>
      <c r="AP154" s="342"/>
      <c r="AQ154" s="340"/>
      <c r="AR154" s="257"/>
      <c r="AS154" s="258"/>
      <c r="AV154" s="4">
        <f t="shared" si="10"/>
        <v>0</v>
      </c>
    </row>
    <row r="155" spans="1:52">
      <c r="A155" s="8"/>
      <c r="B155" s="292" t="s">
        <v>244</v>
      </c>
      <c r="C155" s="292"/>
      <c r="D155" s="292"/>
      <c r="E155" s="292"/>
      <c r="F155" s="292"/>
      <c r="G155" s="292"/>
      <c r="H155" s="292"/>
      <c r="I155" s="292"/>
      <c r="J155" s="9"/>
      <c r="K155" s="8"/>
      <c r="L155" s="261" t="s">
        <v>205</v>
      </c>
      <c r="M155" s="261"/>
      <c r="N155" s="261"/>
      <c r="O155" s="261"/>
      <c r="P155" s="260" t="s">
        <v>239</v>
      </c>
      <c r="Q155" s="260"/>
      <c r="R155" s="260"/>
      <c r="S155" s="332" t="s">
        <v>26</v>
      </c>
      <c r="T155" s="332"/>
      <c r="U155" s="261" t="s">
        <v>215</v>
      </c>
      <c r="V155" s="261"/>
      <c r="W155" s="261"/>
      <c r="X155" s="261"/>
      <c r="Y155" s="260" t="s">
        <v>239</v>
      </c>
      <c r="Z155" s="260"/>
      <c r="AA155" s="260"/>
      <c r="AB155" s="332" t="s">
        <v>26</v>
      </c>
      <c r="AC155" s="332"/>
      <c r="AD155" s="72"/>
      <c r="AE155" s="338"/>
      <c r="AF155" s="189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1"/>
      <c r="AQ155" s="340"/>
      <c r="AR155" s="257"/>
      <c r="AS155" s="258"/>
      <c r="AV155" s="4">
        <f t="shared" si="10"/>
        <v>1</v>
      </c>
    </row>
    <row r="156" spans="1:52" ht="12.75" thickBot="1">
      <c r="A156" s="10"/>
      <c r="B156" s="11"/>
      <c r="C156" s="11"/>
      <c r="D156" s="11"/>
      <c r="E156" s="11"/>
      <c r="F156" s="11"/>
      <c r="G156" s="11"/>
      <c r="H156" s="11"/>
      <c r="I156" s="11"/>
      <c r="J156" s="12"/>
      <c r="K156" s="10"/>
      <c r="L156" s="300" t="s">
        <v>206</v>
      </c>
      <c r="M156" s="300"/>
      <c r="N156" s="300"/>
      <c r="O156" s="300"/>
      <c r="P156" s="323" t="s">
        <v>241</v>
      </c>
      <c r="Q156" s="323"/>
      <c r="R156" s="323"/>
      <c r="S156" s="343" t="s">
        <v>25</v>
      </c>
      <c r="T156" s="343"/>
      <c r="U156" s="300"/>
      <c r="V156" s="300"/>
      <c r="W156" s="300"/>
      <c r="X156" s="300"/>
      <c r="Y156" s="323"/>
      <c r="Z156" s="323"/>
      <c r="AA156" s="323"/>
      <c r="AB156" s="343"/>
      <c r="AC156" s="343"/>
      <c r="AD156" s="75"/>
      <c r="AE156" s="195"/>
      <c r="AF156" s="196"/>
      <c r="AG156" s="197"/>
      <c r="AH156" s="197"/>
      <c r="AI156" s="197"/>
      <c r="AJ156" s="197"/>
      <c r="AK156" s="197"/>
      <c r="AL156" s="197"/>
      <c r="AM156" s="197"/>
      <c r="AN156" s="197"/>
      <c r="AO156" s="197"/>
      <c r="AP156" s="198"/>
      <c r="AQ156" s="199"/>
      <c r="AR156" s="257"/>
      <c r="AS156" s="258"/>
      <c r="AV156" s="4">
        <f t="shared" si="10"/>
        <v>3</v>
      </c>
    </row>
    <row r="157" spans="1:52" s="149" customFormat="1">
      <c r="A157" s="271" t="s">
        <v>807</v>
      </c>
      <c r="B157" s="272"/>
      <c r="C157" s="272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3"/>
      <c r="O157" s="132"/>
      <c r="AC157" s="271" t="s">
        <v>247</v>
      </c>
      <c r="AD157" s="272"/>
      <c r="AE157" s="272"/>
      <c r="AF157" s="272"/>
      <c r="AG157" s="272"/>
      <c r="AH157" s="272"/>
      <c r="AI157" s="272"/>
      <c r="AJ157" s="272"/>
      <c r="AK157" s="272"/>
      <c r="AL157" s="272"/>
      <c r="AM157" s="272"/>
      <c r="AN157" s="272"/>
      <c r="AO157" s="272"/>
      <c r="AP157" s="272"/>
      <c r="AQ157" s="273"/>
      <c r="AR157" s="257"/>
      <c r="AS157" s="258"/>
      <c r="AV157" s="149">
        <f t="shared" ref="AV157:AV165" si="11">VLOOKUP(Y147,$BA$1:$BD$6,4,FALSE)</f>
        <v>0</v>
      </c>
    </row>
    <row r="158" spans="1:52">
      <c r="A158" s="265" t="s">
        <v>814</v>
      </c>
      <c r="B158" s="266"/>
      <c r="C158" s="266"/>
      <c r="D158" s="266"/>
      <c r="E158" s="266"/>
      <c r="F158" s="266"/>
      <c r="G158" s="266"/>
      <c r="H158" s="149"/>
      <c r="I158" s="149"/>
      <c r="J158" s="149"/>
      <c r="K158" s="149"/>
      <c r="L158" s="149"/>
      <c r="M158" s="149"/>
      <c r="N158" s="149"/>
      <c r="O158" s="8"/>
      <c r="AC158" s="84" t="s">
        <v>226</v>
      </c>
      <c r="AD158" s="200"/>
      <c r="AQ158" s="72"/>
      <c r="AR158" s="257"/>
      <c r="AS158" s="258"/>
      <c r="AV158" s="4">
        <f t="shared" si="11"/>
        <v>0</v>
      </c>
    </row>
    <row r="159" spans="1:52">
      <c r="A159" s="267" t="s">
        <v>815</v>
      </c>
      <c r="B159" s="268"/>
      <c r="C159" s="268"/>
      <c r="D159" s="268"/>
      <c r="E159" s="268"/>
      <c r="F159" s="268"/>
      <c r="G159" s="268"/>
      <c r="H159" s="259">
        <v>102056</v>
      </c>
      <c r="I159" s="259"/>
      <c r="J159" s="259"/>
      <c r="K159" s="259"/>
      <c r="L159" s="147"/>
      <c r="M159" s="147"/>
      <c r="N159" s="134"/>
      <c r="O159" s="8"/>
      <c r="AC159" s="69"/>
      <c r="AD159" s="71" t="s">
        <v>626</v>
      </c>
      <c r="AQ159" s="72"/>
      <c r="AR159" s="257"/>
      <c r="AS159" s="258"/>
      <c r="AV159" s="4">
        <f t="shared" si="11"/>
        <v>2</v>
      </c>
    </row>
    <row r="160" spans="1:52">
      <c r="A160" s="269" t="s">
        <v>829</v>
      </c>
      <c r="B160" s="270"/>
      <c r="C160" s="270"/>
      <c r="D160" s="270"/>
      <c r="E160" s="270"/>
      <c r="F160" s="270"/>
      <c r="G160" s="270"/>
      <c r="H160" s="259">
        <v>104217</v>
      </c>
      <c r="I160" s="259"/>
      <c r="J160" s="259"/>
      <c r="K160" s="259"/>
      <c r="L160" s="298" t="str">
        <f>CONCATENATE("[",ROUND(AW148/30,1),"]")</f>
        <v>[42.3]</v>
      </c>
      <c r="M160" s="298"/>
      <c r="N160" s="299"/>
      <c r="O160" s="8"/>
      <c r="AC160" s="69"/>
      <c r="AD160" s="71" t="s">
        <v>525</v>
      </c>
      <c r="AQ160" s="72"/>
      <c r="AR160" s="257"/>
      <c r="AS160" s="258"/>
      <c r="AV160" s="4">
        <f t="shared" si="11"/>
        <v>2</v>
      </c>
    </row>
    <row r="161" spans="1:48">
      <c r="A161" s="269" t="s">
        <v>808</v>
      </c>
      <c r="B161" s="270"/>
      <c r="C161" s="270"/>
      <c r="D161" s="270"/>
      <c r="E161" s="270"/>
      <c r="F161" s="270"/>
      <c r="G161" s="270"/>
      <c r="H161" s="279">
        <f>AW149/2160</f>
        <v>0.41296296296296298</v>
      </c>
      <c r="I161" s="279"/>
      <c r="J161" s="279"/>
      <c r="K161" s="279"/>
      <c r="L161" s="279"/>
      <c r="M161" s="279"/>
      <c r="N161" s="280"/>
      <c r="O161" s="8"/>
      <c r="AC161" s="69"/>
      <c r="AD161" s="71" t="s">
        <v>526</v>
      </c>
      <c r="AQ161" s="72"/>
      <c r="AR161" s="257"/>
      <c r="AS161" s="258"/>
      <c r="AV161" s="4">
        <f t="shared" si="11"/>
        <v>1</v>
      </c>
    </row>
    <row r="162" spans="1:48">
      <c r="A162" s="267" t="s">
        <v>810</v>
      </c>
      <c r="B162" s="268"/>
      <c r="C162" s="268"/>
      <c r="D162" s="268"/>
      <c r="E162" s="268"/>
      <c r="F162" s="268"/>
      <c r="G162" s="268"/>
      <c r="H162" s="149" t="s">
        <v>849</v>
      </c>
      <c r="I162" s="149"/>
      <c r="J162" s="149"/>
      <c r="K162" s="149"/>
      <c r="L162" s="149"/>
      <c r="N162" s="149"/>
      <c r="O162" s="8"/>
      <c r="AC162" s="69"/>
      <c r="AD162" s="71" t="s">
        <v>858</v>
      </c>
      <c r="AQ162" s="72"/>
      <c r="AR162" s="257"/>
      <c r="AS162" s="258"/>
      <c r="AV162" s="4">
        <f t="shared" si="11"/>
        <v>1</v>
      </c>
    </row>
    <row r="163" spans="1:48">
      <c r="A163" s="274" t="s">
        <v>816</v>
      </c>
      <c r="B163" s="261"/>
      <c r="C163" s="261"/>
      <c r="D163" s="261"/>
      <c r="E163" s="261"/>
      <c r="F163" s="261"/>
      <c r="G163" s="261"/>
      <c r="H163" s="149"/>
      <c r="I163" s="149"/>
      <c r="J163" s="149"/>
      <c r="K163" s="149"/>
      <c r="L163" s="149"/>
      <c r="N163" s="149"/>
      <c r="O163" s="8"/>
      <c r="AC163" s="69"/>
      <c r="AD163" s="71" t="s">
        <v>859</v>
      </c>
      <c r="AQ163" s="72"/>
      <c r="AR163" s="257"/>
      <c r="AS163" s="258"/>
      <c r="AV163" s="4">
        <f t="shared" si="11"/>
        <v>3</v>
      </c>
    </row>
    <row r="164" spans="1:48">
      <c r="A164" s="267" t="s">
        <v>811</v>
      </c>
      <c r="B164" s="268"/>
      <c r="C164" s="268"/>
      <c r="D164" s="268"/>
      <c r="E164" s="268"/>
      <c r="F164" s="268"/>
      <c r="G164" s="268"/>
      <c r="H164" s="149" t="s">
        <v>862</v>
      </c>
      <c r="I164" s="149"/>
      <c r="J164" s="149"/>
      <c r="K164" s="149"/>
      <c r="L164" s="149"/>
      <c r="N164" s="149"/>
      <c r="O164" s="8"/>
      <c r="AC164" s="69"/>
      <c r="AD164" s="71" t="s">
        <v>860</v>
      </c>
      <c r="AQ164" s="72"/>
      <c r="AR164" s="257"/>
      <c r="AS164" s="258"/>
      <c r="AV164" s="4">
        <f t="shared" si="11"/>
        <v>1</v>
      </c>
    </row>
    <row r="165" spans="1:48">
      <c r="A165" s="269" t="s">
        <v>817</v>
      </c>
      <c r="B165" s="270"/>
      <c r="C165" s="270"/>
      <c r="D165" s="270"/>
      <c r="E165" s="270"/>
      <c r="F165" s="270"/>
      <c r="G165" s="270"/>
      <c r="H165" s="149">
        <v>0</v>
      </c>
      <c r="I165" s="149"/>
      <c r="J165" s="149"/>
      <c r="K165" s="149"/>
      <c r="L165" s="149"/>
      <c r="N165" s="149"/>
      <c r="O165" s="8"/>
      <c r="AC165" s="69"/>
      <c r="AD165" s="71" t="s">
        <v>1155</v>
      </c>
      <c r="AQ165" s="72"/>
      <c r="AR165" s="257"/>
      <c r="AS165" s="258"/>
      <c r="AV165" s="4">
        <f t="shared" si="11"/>
        <v>1</v>
      </c>
    </row>
    <row r="166" spans="1:48">
      <c r="A166" s="265" t="s">
        <v>818</v>
      </c>
      <c r="B166" s="266"/>
      <c r="C166" s="266"/>
      <c r="D166" s="266"/>
      <c r="E166" s="266"/>
      <c r="F166" s="266"/>
      <c r="G166" s="266"/>
      <c r="H166" s="149"/>
      <c r="I166" s="149"/>
      <c r="J166" s="149"/>
      <c r="K166" s="149"/>
      <c r="L166" s="149"/>
      <c r="N166" s="149"/>
      <c r="O166" s="8"/>
      <c r="AC166" s="69"/>
      <c r="AD166" s="71" t="s">
        <v>861</v>
      </c>
      <c r="AQ166" s="72"/>
      <c r="AR166" s="257"/>
      <c r="AS166" s="258"/>
      <c r="AV166" s="4">
        <f>IF(ISERROR(VLOOKUP(Y156,$BA$1:$BD$6,4,FALSE)),0,VLOOKUP(Y156,$BA$1:$BD$6,4,FALSE))</f>
        <v>0</v>
      </c>
    </row>
    <row r="167" spans="1:48">
      <c r="A167" s="267" t="s">
        <v>809</v>
      </c>
      <c r="B167" s="268"/>
      <c r="C167" s="268"/>
      <c r="D167" s="268"/>
      <c r="E167" s="268"/>
      <c r="F167" s="268"/>
      <c r="G167" s="268"/>
      <c r="H167" s="149" t="s">
        <v>863</v>
      </c>
      <c r="I167" s="149"/>
      <c r="J167" s="149"/>
      <c r="K167" s="149"/>
      <c r="L167" s="149"/>
      <c r="N167" s="149"/>
      <c r="O167" s="8"/>
      <c r="AC167" s="69"/>
      <c r="AD167" s="71" t="s">
        <v>527</v>
      </c>
      <c r="AQ167" s="72"/>
      <c r="AR167" s="257"/>
      <c r="AS167" s="258"/>
      <c r="AV167" s="4">
        <f>VLOOKUP(AL147,$BA$8:$BD$11,4,FALSE)</f>
        <v>3</v>
      </c>
    </row>
    <row r="168" spans="1:48">
      <c r="A168" s="269" t="s">
        <v>819</v>
      </c>
      <c r="B168" s="270"/>
      <c r="C168" s="270"/>
      <c r="D168" s="270"/>
      <c r="E168" s="270"/>
      <c r="F168" s="270"/>
      <c r="G168" s="270"/>
      <c r="H168" s="149" t="s">
        <v>854</v>
      </c>
      <c r="I168" s="149"/>
      <c r="J168" s="149"/>
      <c r="K168" s="149"/>
      <c r="L168" s="149"/>
      <c r="N168" s="149"/>
      <c r="O168" s="8"/>
      <c r="AC168" s="69"/>
      <c r="AD168" s="71" t="s">
        <v>528</v>
      </c>
      <c r="AQ168" s="72"/>
      <c r="AR168" s="257"/>
      <c r="AS168" s="258"/>
    </row>
    <row r="169" spans="1:48">
      <c r="A169" s="269" t="s">
        <v>812</v>
      </c>
      <c r="B169" s="270"/>
      <c r="C169" s="270"/>
      <c r="D169" s="270"/>
      <c r="E169" s="270"/>
      <c r="F169" s="270"/>
      <c r="G169" s="270"/>
      <c r="H169" s="148" t="s">
        <v>822</v>
      </c>
      <c r="I169" s="149" t="s">
        <v>821</v>
      </c>
      <c r="K169" s="148" t="s">
        <v>724</v>
      </c>
      <c r="L169" s="149" t="s">
        <v>823</v>
      </c>
      <c r="N169" s="149"/>
      <c r="O169" s="8"/>
      <c r="AC169" s="69"/>
      <c r="AD169" s="71" t="s">
        <v>627</v>
      </c>
      <c r="AQ169" s="72"/>
      <c r="AR169" s="257"/>
      <c r="AS169" s="258"/>
    </row>
    <row r="170" spans="1:48">
      <c r="A170" s="269" t="s">
        <v>813</v>
      </c>
      <c r="B170" s="270"/>
      <c r="C170" s="270"/>
      <c r="D170" s="270"/>
      <c r="E170" s="270"/>
      <c r="F170" s="270"/>
      <c r="G170" s="270"/>
      <c r="H170" s="148" t="s">
        <v>822</v>
      </c>
      <c r="I170" s="149" t="s">
        <v>821</v>
      </c>
      <c r="K170" s="148" t="s">
        <v>724</v>
      </c>
      <c r="L170" s="149" t="s">
        <v>823</v>
      </c>
      <c r="O170" s="8"/>
      <c r="AC170" s="69"/>
      <c r="AD170" s="71" t="s">
        <v>5</v>
      </c>
      <c r="AQ170" s="72"/>
      <c r="AR170" s="257"/>
      <c r="AS170" s="258"/>
    </row>
    <row r="171" spans="1:48">
      <c r="A171" s="267" t="s">
        <v>820</v>
      </c>
      <c r="B171" s="268"/>
      <c r="C171" s="268"/>
      <c r="D171" s="268"/>
      <c r="E171" s="268"/>
      <c r="F171" s="268"/>
      <c r="G171" s="268"/>
      <c r="H171" s="148" t="s">
        <v>822</v>
      </c>
      <c r="I171" s="149" t="s">
        <v>821</v>
      </c>
      <c r="K171" s="148" t="s">
        <v>724</v>
      </c>
      <c r="L171" s="149" t="s">
        <v>823</v>
      </c>
      <c r="O171" s="8"/>
      <c r="AC171" s="84" t="s">
        <v>227</v>
      </c>
      <c r="AQ171" s="72"/>
      <c r="AR171" s="257"/>
      <c r="AS171" s="258"/>
    </row>
    <row r="172" spans="1:48">
      <c r="A172" s="271" t="s">
        <v>824</v>
      </c>
      <c r="B172" s="272"/>
      <c r="C172" s="272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3"/>
      <c r="O172" s="8"/>
      <c r="AC172" s="69"/>
      <c r="AD172" s="311" t="s">
        <v>31</v>
      </c>
      <c r="AE172" s="311"/>
      <c r="AF172" s="311"/>
      <c r="AG172" s="311"/>
      <c r="AH172" s="313" t="s">
        <v>63</v>
      </c>
      <c r="AI172" s="313"/>
      <c r="AJ172" s="313"/>
      <c r="AK172" s="313"/>
      <c r="AL172" s="311" t="s">
        <v>216</v>
      </c>
      <c r="AM172" s="311"/>
      <c r="AN172" s="311"/>
      <c r="AO172" s="313" t="s">
        <v>58</v>
      </c>
      <c r="AP172" s="313"/>
      <c r="AQ172" s="314"/>
      <c r="AR172" s="257"/>
      <c r="AS172" s="258"/>
    </row>
    <row r="173" spans="1:48">
      <c r="A173" s="69" t="s">
        <v>1056</v>
      </c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2"/>
      <c r="O173" s="8"/>
      <c r="AC173" s="69"/>
      <c r="AD173" s="310" t="s">
        <v>219</v>
      </c>
      <c r="AE173" s="310"/>
      <c r="AF173" s="310"/>
      <c r="AG173" s="310"/>
      <c r="AH173" s="307" t="s">
        <v>249</v>
      </c>
      <c r="AI173" s="307"/>
      <c r="AJ173" s="307"/>
      <c r="AK173" s="307"/>
      <c r="AL173" s="310" t="s">
        <v>50</v>
      </c>
      <c r="AM173" s="310"/>
      <c r="AN173" s="310"/>
      <c r="AO173" s="307" t="s">
        <v>149</v>
      </c>
      <c r="AP173" s="307"/>
      <c r="AQ173" s="318"/>
      <c r="AR173" s="257"/>
      <c r="AS173" s="258"/>
    </row>
    <row r="174" spans="1:48">
      <c r="A174" s="184" t="s">
        <v>992</v>
      </c>
      <c r="B174" s="185"/>
      <c r="C174" s="185"/>
      <c r="D174" s="185"/>
      <c r="E174" s="185"/>
      <c r="F174" s="185"/>
      <c r="G174" s="185"/>
      <c r="H174" s="71"/>
      <c r="I174" s="71"/>
      <c r="J174" s="71"/>
      <c r="K174" s="71"/>
      <c r="L174" s="71"/>
      <c r="M174" s="71"/>
      <c r="N174" s="72"/>
      <c r="O174" s="8"/>
      <c r="AC174" s="69"/>
      <c r="AD174" s="311" t="s">
        <v>33</v>
      </c>
      <c r="AE174" s="311"/>
      <c r="AF174" s="311"/>
      <c r="AG174" s="311"/>
      <c r="AH174" s="312" t="s">
        <v>130</v>
      </c>
      <c r="AI174" s="312"/>
      <c r="AJ174" s="312"/>
      <c r="AK174" s="312"/>
      <c r="AL174" s="311" t="s">
        <v>22</v>
      </c>
      <c r="AM174" s="311"/>
      <c r="AN174" s="311"/>
      <c r="AO174" s="313" t="s">
        <v>137</v>
      </c>
      <c r="AP174" s="313"/>
      <c r="AQ174" s="314"/>
      <c r="AR174" s="257"/>
      <c r="AS174" s="258"/>
    </row>
    <row r="175" spans="1:48">
      <c r="A175" s="69" t="s">
        <v>864</v>
      </c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2"/>
      <c r="O175" s="8"/>
      <c r="AC175" s="69"/>
      <c r="AD175" s="310" t="s">
        <v>48</v>
      </c>
      <c r="AE175" s="310"/>
      <c r="AF175" s="310"/>
      <c r="AG175" s="310"/>
      <c r="AH175" s="307" t="s">
        <v>87</v>
      </c>
      <c r="AI175" s="307"/>
      <c r="AJ175" s="307"/>
      <c r="AK175" s="307"/>
      <c r="AL175" s="310" t="s">
        <v>49</v>
      </c>
      <c r="AM175" s="310"/>
      <c r="AN175" s="310"/>
      <c r="AO175" s="307" t="s">
        <v>88</v>
      </c>
      <c r="AP175" s="307"/>
      <c r="AQ175" s="318"/>
      <c r="AR175" s="257"/>
      <c r="AS175" s="258"/>
    </row>
    <row r="176" spans="1:48">
      <c r="A176" s="184"/>
      <c r="B176" s="185"/>
      <c r="C176" s="185"/>
      <c r="D176" s="185"/>
      <c r="E176" s="185"/>
      <c r="F176" s="185"/>
      <c r="G176" s="185"/>
      <c r="H176" s="71"/>
      <c r="I176" s="71"/>
      <c r="J176" s="71"/>
      <c r="K176" s="71"/>
      <c r="L176" s="71"/>
      <c r="M176" s="71"/>
      <c r="N176" s="72"/>
      <c r="O176" s="8"/>
      <c r="AC176" s="84" t="s">
        <v>228</v>
      </c>
      <c r="AD176" s="200"/>
      <c r="AQ176" s="72"/>
      <c r="AR176" s="257"/>
      <c r="AS176" s="258"/>
    </row>
    <row r="177" spans="1:49">
      <c r="A177" s="184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8"/>
      <c r="AC177" s="69"/>
      <c r="AD177" s="71" t="s">
        <v>524</v>
      </c>
      <c r="AQ177" s="72"/>
      <c r="AR177" s="257"/>
      <c r="AS177" s="258"/>
    </row>
    <row r="178" spans="1:49" ht="12.75" thickBot="1">
      <c r="A178" s="271" t="s">
        <v>740</v>
      </c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3"/>
      <c r="O178" s="8"/>
      <c r="AC178" s="73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5"/>
      <c r="AR178" s="257"/>
      <c r="AS178" s="258"/>
    </row>
    <row r="179" spans="1:49">
      <c r="A179" s="354" t="s">
        <v>985</v>
      </c>
      <c r="B179" s="276"/>
      <c r="C179" s="4" t="s">
        <v>717</v>
      </c>
      <c r="N179" s="9"/>
      <c r="O179" s="8"/>
      <c r="AC179" s="329" t="s">
        <v>254</v>
      </c>
      <c r="AD179" s="330"/>
      <c r="AE179" s="330"/>
      <c r="AF179" s="330"/>
      <c r="AG179" s="330"/>
      <c r="AH179" s="330"/>
      <c r="AI179" s="330"/>
      <c r="AJ179" s="330"/>
      <c r="AK179" s="330"/>
      <c r="AL179" s="330"/>
      <c r="AM179" s="330"/>
      <c r="AN179" s="330"/>
      <c r="AO179" s="330"/>
      <c r="AP179" s="330"/>
      <c r="AQ179" s="331"/>
      <c r="AR179" s="257"/>
      <c r="AS179" s="258"/>
      <c r="AU179" s="275"/>
      <c r="AV179" s="276"/>
      <c r="AW179" s="5"/>
    </row>
    <row r="180" spans="1:49" ht="12.75" thickBot="1">
      <c r="A180" s="354" t="s">
        <v>987</v>
      </c>
      <c r="B180" s="276"/>
      <c r="C180" s="248" t="s">
        <v>1133</v>
      </c>
      <c r="N180" s="9"/>
      <c r="O180" s="8"/>
      <c r="AC180" s="69"/>
      <c r="AD180" s="201"/>
      <c r="AI180" s="76"/>
      <c r="AQ180" s="72"/>
      <c r="AR180" s="257"/>
      <c r="AS180" s="258"/>
    </row>
    <row r="181" spans="1:49">
      <c r="A181" s="354" t="s">
        <v>987</v>
      </c>
      <c r="B181" s="276"/>
      <c r="C181" s="210" t="s">
        <v>995</v>
      </c>
      <c r="N181" s="9"/>
      <c r="O181" s="262" t="s">
        <v>67</v>
      </c>
      <c r="P181" s="263"/>
      <c r="Q181" s="263"/>
      <c r="R181" s="263"/>
      <c r="S181" s="263"/>
      <c r="T181" s="263"/>
      <c r="U181" s="263"/>
      <c r="V181" s="264"/>
      <c r="W181" s="23"/>
      <c r="X181" s="24" t="s">
        <v>245</v>
      </c>
      <c r="Y181" s="24"/>
      <c r="Z181" s="24"/>
      <c r="AA181" s="24"/>
      <c r="AB181" s="25"/>
      <c r="AC181" s="69"/>
      <c r="AD181" s="201"/>
      <c r="AI181" s="76"/>
      <c r="AQ181" s="72"/>
      <c r="AR181" s="257"/>
      <c r="AS181" s="258"/>
    </row>
    <row r="182" spans="1:49">
      <c r="A182" s="354" t="s">
        <v>985</v>
      </c>
      <c r="B182" s="276"/>
      <c r="C182" s="4" t="s">
        <v>780</v>
      </c>
      <c r="N182" s="9"/>
      <c r="O182" s="8"/>
      <c r="R182" s="297" t="s">
        <v>46</v>
      </c>
      <c r="S182" s="297"/>
      <c r="T182" s="297" t="s">
        <v>47</v>
      </c>
      <c r="U182" s="297"/>
      <c r="V182" s="9"/>
      <c r="W182" s="8"/>
      <c r="X182" s="288" t="s">
        <v>220</v>
      </c>
      <c r="Y182" s="288"/>
      <c r="Z182" s="301">
        <v>0.1</v>
      </c>
      <c r="AA182" s="301"/>
      <c r="AB182" s="9"/>
      <c r="AC182" s="69"/>
      <c r="AD182" s="201"/>
      <c r="AI182" s="76"/>
      <c r="AQ182" s="72"/>
      <c r="AR182" s="257"/>
      <c r="AS182" s="258"/>
    </row>
    <row r="183" spans="1:49">
      <c r="A183" s="354" t="s">
        <v>985</v>
      </c>
      <c r="B183" s="276"/>
      <c r="C183" s="4" t="s">
        <v>715</v>
      </c>
      <c r="N183" s="9"/>
      <c r="O183" s="8"/>
      <c r="P183" s="208" t="s">
        <v>42</v>
      </c>
      <c r="Q183" s="208"/>
      <c r="R183" s="288">
        <v>5</v>
      </c>
      <c r="S183" s="288"/>
      <c r="T183" s="288">
        <v>3</v>
      </c>
      <c r="U183" s="288"/>
      <c r="V183" s="9"/>
      <c r="W183" s="8"/>
      <c r="X183" s="289" t="s">
        <v>25</v>
      </c>
      <c r="Y183" s="289"/>
      <c r="Z183" s="290">
        <v>0.28000000000000003</v>
      </c>
      <c r="AA183" s="290"/>
      <c r="AB183" s="9"/>
      <c r="AC183" s="69"/>
      <c r="AD183" s="201"/>
      <c r="AI183" s="76"/>
      <c r="AQ183" s="72"/>
      <c r="AR183" s="257"/>
      <c r="AS183" s="258"/>
    </row>
    <row r="184" spans="1:49">
      <c r="A184" s="354" t="s">
        <v>985</v>
      </c>
      <c r="B184" s="276"/>
      <c r="C184" s="4" t="s">
        <v>72</v>
      </c>
      <c r="N184" s="9"/>
      <c r="O184" s="8"/>
      <c r="P184" s="209" t="s">
        <v>184</v>
      </c>
      <c r="Q184" s="209"/>
      <c r="R184" s="289">
        <v>2</v>
      </c>
      <c r="S184" s="289"/>
      <c r="T184" s="289">
        <v>3</v>
      </c>
      <c r="U184" s="289"/>
      <c r="V184" s="9"/>
      <c r="W184" s="8"/>
      <c r="X184" s="288" t="s">
        <v>28</v>
      </c>
      <c r="Y184" s="288"/>
      <c r="Z184" s="301">
        <v>0.496</v>
      </c>
      <c r="AA184" s="301"/>
      <c r="AB184" s="9"/>
      <c r="AC184" s="69"/>
      <c r="AD184" s="201"/>
      <c r="AI184" s="76"/>
      <c r="AQ184" s="72"/>
      <c r="AR184" s="257"/>
      <c r="AS184" s="258"/>
    </row>
    <row r="185" spans="1:49">
      <c r="A185" s="354" t="s">
        <v>987</v>
      </c>
      <c r="B185" s="276"/>
      <c r="C185" s="149" t="s">
        <v>728</v>
      </c>
      <c r="N185" s="9"/>
      <c r="O185" s="8"/>
      <c r="P185" s="208" t="s">
        <v>43</v>
      </c>
      <c r="Q185" s="208"/>
      <c r="R185" s="288">
        <v>5</v>
      </c>
      <c r="S185" s="288"/>
      <c r="T185" s="288">
        <v>3</v>
      </c>
      <c r="U185" s="288"/>
      <c r="V185" s="9"/>
      <c r="W185" s="8"/>
      <c r="X185" s="289" t="s">
        <v>122</v>
      </c>
      <c r="Y185" s="289"/>
      <c r="Z185" s="290">
        <v>0.69699999999999995</v>
      </c>
      <c r="AA185" s="290"/>
      <c r="AB185" s="9"/>
      <c r="AC185" s="69"/>
      <c r="AD185" s="201"/>
      <c r="AQ185" s="72"/>
      <c r="AR185" s="257"/>
      <c r="AS185" s="258"/>
    </row>
    <row r="186" spans="1:49">
      <c r="A186" s="275"/>
      <c r="B186" s="276"/>
      <c r="C186" s="4" t="s">
        <v>69</v>
      </c>
      <c r="N186" s="9"/>
      <c r="O186" s="8"/>
      <c r="P186" s="209" t="s">
        <v>40</v>
      </c>
      <c r="Q186" s="209"/>
      <c r="R186" s="289">
        <v>2</v>
      </c>
      <c r="S186" s="289"/>
      <c r="T186" s="289">
        <v>3</v>
      </c>
      <c r="U186" s="289"/>
      <c r="V186" s="9"/>
      <c r="W186" s="8"/>
      <c r="X186" s="288" t="s">
        <v>123</v>
      </c>
      <c r="Y186" s="288"/>
      <c r="Z186" s="301">
        <v>0.84799999999999998</v>
      </c>
      <c r="AA186" s="301"/>
      <c r="AB186" s="9"/>
      <c r="AC186" s="69"/>
      <c r="AD186" s="201"/>
      <c r="AI186" s="76"/>
      <c r="AQ186" s="72"/>
      <c r="AR186" s="257"/>
      <c r="AS186" s="258"/>
    </row>
    <row r="187" spans="1:49">
      <c r="A187" s="354" t="s">
        <v>987</v>
      </c>
      <c r="B187" s="276"/>
      <c r="C187" s="4" t="s">
        <v>716</v>
      </c>
      <c r="N187" s="9"/>
      <c r="O187" s="8"/>
      <c r="P187" s="208" t="s">
        <v>41</v>
      </c>
      <c r="Q187" s="208"/>
      <c r="R187" s="288">
        <v>2</v>
      </c>
      <c r="S187" s="288"/>
      <c r="T187" s="288">
        <v>3</v>
      </c>
      <c r="U187" s="288"/>
      <c r="V187" s="9"/>
      <c r="W187" s="8"/>
      <c r="X187" s="289" t="s">
        <v>230</v>
      </c>
      <c r="Y187" s="289"/>
      <c r="Z187" s="290">
        <v>0.93899999999999995</v>
      </c>
      <c r="AA187" s="290"/>
      <c r="AB187" s="9"/>
      <c r="AC187" s="69"/>
      <c r="AD187" s="201"/>
      <c r="AI187" s="76"/>
      <c r="AQ187" s="72"/>
      <c r="AR187" s="257"/>
      <c r="AS187" s="258"/>
    </row>
    <row r="188" spans="1:49">
      <c r="A188" s="275"/>
      <c r="B188" s="276"/>
      <c r="C188" s="4" t="s">
        <v>71</v>
      </c>
      <c r="N188" s="9"/>
      <c r="O188" s="8"/>
      <c r="P188" s="209" t="s">
        <v>44</v>
      </c>
      <c r="Q188" s="209"/>
      <c r="R188" s="289">
        <v>4</v>
      </c>
      <c r="S188" s="289"/>
      <c r="T188" s="289">
        <v>3</v>
      </c>
      <c r="U188" s="289"/>
      <c r="V188" s="9"/>
      <c r="W188" s="8"/>
      <c r="X188" s="288" t="s">
        <v>231</v>
      </c>
      <c r="Y188" s="288"/>
      <c r="Z188" s="301">
        <v>0.98199999999999998</v>
      </c>
      <c r="AA188" s="301"/>
      <c r="AB188" s="9"/>
      <c r="AC188" s="69"/>
      <c r="AD188" s="201"/>
      <c r="AQ188" s="72"/>
      <c r="AR188" s="257"/>
      <c r="AS188" s="258"/>
    </row>
    <row r="189" spans="1:49">
      <c r="A189" s="354" t="s">
        <v>985</v>
      </c>
      <c r="B189" s="276"/>
      <c r="C189" s="4" t="s">
        <v>70</v>
      </c>
      <c r="N189" s="9"/>
      <c r="O189" s="8"/>
      <c r="P189" s="208" t="s">
        <v>45</v>
      </c>
      <c r="Q189" s="208"/>
      <c r="R189" s="288">
        <v>4</v>
      </c>
      <c r="S189" s="288"/>
      <c r="T189" s="288">
        <v>3</v>
      </c>
      <c r="U189" s="288"/>
      <c r="V189" s="9"/>
      <c r="W189" s="8"/>
      <c r="X189" s="289" t="s">
        <v>232</v>
      </c>
      <c r="Y189" s="289"/>
      <c r="Z189" s="290">
        <v>0.996</v>
      </c>
      <c r="AA189" s="290"/>
      <c r="AB189" s="9"/>
      <c r="AC189" s="69"/>
      <c r="AD189" s="201"/>
      <c r="AI189" s="76"/>
      <c r="AQ189" s="72"/>
      <c r="AR189" s="257"/>
      <c r="AS189" s="258"/>
    </row>
    <row r="190" spans="1:49" ht="12.75" thickBot="1">
      <c r="A190" s="354" t="s">
        <v>988</v>
      </c>
      <c r="B190" s="27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9"/>
      <c r="O190" s="10"/>
      <c r="P190" s="11"/>
      <c r="Q190" s="11"/>
      <c r="R190" s="11"/>
      <c r="S190" s="11"/>
      <c r="T190" s="11"/>
      <c r="U190" s="11"/>
      <c r="V190" s="12"/>
      <c r="W190" s="10"/>
      <c r="X190" s="322" t="s">
        <v>233</v>
      </c>
      <c r="Y190" s="322"/>
      <c r="Z190" s="306">
        <v>0.999</v>
      </c>
      <c r="AA190" s="306"/>
      <c r="AB190" s="12"/>
      <c r="AC190" s="69"/>
      <c r="AQ190" s="72"/>
      <c r="AR190" s="257"/>
      <c r="AS190" s="258"/>
    </row>
    <row r="191" spans="1:49">
      <c r="A191" s="354" t="s">
        <v>988</v>
      </c>
      <c r="B191" s="27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9"/>
      <c r="O191" s="285" t="s">
        <v>255</v>
      </c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7"/>
      <c r="AC191" s="69"/>
      <c r="AD191" s="201"/>
      <c r="AQ191" s="72"/>
      <c r="AR191" s="257"/>
      <c r="AS191" s="258"/>
    </row>
    <row r="192" spans="1:49" ht="12.75" thickBot="1">
      <c r="A192" s="353" t="s">
        <v>988</v>
      </c>
      <c r="B192" s="282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0"/>
      <c r="P192" s="291" t="s">
        <v>256</v>
      </c>
      <c r="Q192" s="291"/>
      <c r="R192" s="291"/>
      <c r="S192" s="11"/>
      <c r="T192" s="11"/>
      <c r="U192" s="11"/>
      <c r="V192" s="291" t="s">
        <v>257</v>
      </c>
      <c r="W192" s="291"/>
      <c r="X192" s="291"/>
      <c r="Y192" s="11"/>
      <c r="Z192" s="11"/>
      <c r="AA192" s="11"/>
      <c r="AB192" s="12"/>
      <c r="AC192" s="73"/>
      <c r="AD192" s="205"/>
      <c r="AE192" s="74"/>
      <c r="AF192" s="74"/>
      <c r="AG192" s="74"/>
      <c r="AH192" s="74"/>
      <c r="AI192" s="206"/>
      <c r="AJ192" s="74"/>
      <c r="AK192" s="74"/>
      <c r="AL192" s="74"/>
      <c r="AM192" s="74"/>
      <c r="AN192" s="74"/>
      <c r="AO192" s="74"/>
      <c r="AP192" s="74"/>
      <c r="AQ192" s="75"/>
      <c r="AR192" s="257"/>
      <c r="AS192" s="258"/>
    </row>
    <row r="193" spans="1:52" s="109" customFormat="1" ht="13.5" thickBot="1">
      <c r="A193" s="277" t="s">
        <v>29</v>
      </c>
      <c r="B193" s="278"/>
      <c r="C193" s="278"/>
      <c r="D193" s="284" t="s">
        <v>93</v>
      </c>
      <c r="E193" s="284"/>
      <c r="F193" s="284"/>
      <c r="G193" s="284"/>
      <c r="H193" s="284"/>
      <c r="I193" s="284"/>
      <c r="J193" s="284"/>
      <c r="K193" s="284"/>
      <c r="L193" s="284"/>
      <c r="M193" s="284"/>
      <c r="N193" s="284"/>
      <c r="O193" s="278" t="s">
        <v>30</v>
      </c>
      <c r="P193" s="278"/>
      <c r="Q193" s="278"/>
      <c r="R193" s="284" t="s">
        <v>62</v>
      </c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4"/>
      <c r="AD193" s="278" t="s">
        <v>32</v>
      </c>
      <c r="AE193" s="278"/>
      <c r="AF193" s="278"/>
      <c r="AG193" s="278"/>
      <c r="AH193" s="284" t="s">
        <v>68</v>
      </c>
      <c r="AI193" s="284"/>
      <c r="AJ193" s="284"/>
      <c r="AK193" s="284" t="s">
        <v>648</v>
      </c>
      <c r="AL193" s="284"/>
      <c r="AM193" s="284"/>
      <c r="AN193" s="284"/>
      <c r="AO193" s="284"/>
      <c r="AP193" s="284"/>
      <c r="AQ193" s="304"/>
      <c r="AR193" s="257" t="s">
        <v>274</v>
      </c>
      <c r="AS193" s="258"/>
    </row>
    <row r="194" spans="1:52" s="149" customFormat="1">
      <c r="A194" s="262" t="s">
        <v>223</v>
      </c>
      <c r="B194" s="263"/>
      <c r="C194" s="263"/>
      <c r="D194" s="263"/>
      <c r="E194" s="263"/>
      <c r="F194" s="263"/>
      <c r="G194" s="263"/>
      <c r="H194" s="263"/>
      <c r="I194" s="263"/>
      <c r="J194" s="264"/>
      <c r="K194" s="262" t="s">
        <v>297</v>
      </c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A194" s="263"/>
      <c r="AB194" s="263"/>
      <c r="AC194" s="263"/>
      <c r="AD194" s="264"/>
      <c r="AE194" s="262" t="s">
        <v>224</v>
      </c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4"/>
      <c r="AR194" s="257"/>
      <c r="AS194" s="258"/>
    </row>
    <row r="195" spans="1:52">
      <c r="A195" s="8"/>
      <c r="B195" s="146" t="s">
        <v>36</v>
      </c>
      <c r="C195" s="146"/>
      <c r="D195" s="146"/>
      <c r="E195" s="146"/>
      <c r="F195" s="260" t="s">
        <v>234</v>
      </c>
      <c r="G195" s="260"/>
      <c r="H195" s="260"/>
      <c r="I195" s="149" t="s">
        <v>26</v>
      </c>
      <c r="J195" s="9"/>
      <c r="K195" s="8"/>
      <c r="L195" s="261" t="s">
        <v>198</v>
      </c>
      <c r="M195" s="261"/>
      <c r="N195" s="261"/>
      <c r="O195" s="261"/>
      <c r="P195" s="260" t="s">
        <v>240</v>
      </c>
      <c r="Q195" s="260"/>
      <c r="R195" s="260"/>
      <c r="S195" s="332" t="s">
        <v>220</v>
      </c>
      <c r="T195" s="332"/>
      <c r="U195" s="261" t="s">
        <v>207</v>
      </c>
      <c r="V195" s="261"/>
      <c r="W195" s="261"/>
      <c r="X195" s="261"/>
      <c r="Y195" s="260" t="s">
        <v>238</v>
      </c>
      <c r="Z195" s="260"/>
      <c r="AA195" s="260"/>
      <c r="AB195" s="332" t="s">
        <v>221</v>
      </c>
      <c r="AC195" s="332"/>
      <c r="AD195" s="72"/>
      <c r="AE195" s="69"/>
      <c r="AG195" s="333" t="s">
        <v>197</v>
      </c>
      <c r="AH195" s="333"/>
      <c r="AI195" s="333"/>
      <c r="AJ195" s="333"/>
      <c r="AK195" s="333"/>
      <c r="AL195" s="313" t="s">
        <v>730</v>
      </c>
      <c r="AM195" s="313"/>
      <c r="AN195" s="313"/>
      <c r="AO195" s="154" t="s">
        <v>220</v>
      </c>
      <c r="AQ195" s="72"/>
      <c r="AR195" s="257"/>
      <c r="AS195" s="258"/>
      <c r="AU195" s="4">
        <f t="shared" ref="AU195:AU200" si="12">VLOOKUP(F195,$BA$13:$BD$17,4,FALSE)</f>
        <v>5</v>
      </c>
      <c r="AV195" s="4">
        <f t="shared" ref="AV195:AV204" si="13">VLOOKUP(P195,$BA$1:$BD$6,4,FALSE)</f>
        <v>2</v>
      </c>
      <c r="AW195" s="4" t="str">
        <f>D193</f>
        <v>D. "Twinkie" Rutheford III</v>
      </c>
      <c r="AX195" s="4" t="str">
        <f>K194</f>
        <v>Military Operation Specialty: Communications Technician</v>
      </c>
      <c r="AY195" s="4">
        <f>SUM(AU195:AU200,AV195:AV215)</f>
        <v>106</v>
      </c>
      <c r="AZ195" s="4">
        <f>SUM(AU195:AU200)</f>
        <v>75</v>
      </c>
    </row>
    <row r="196" spans="1:52">
      <c r="A196" s="8"/>
      <c r="B196" s="151" t="s">
        <v>34</v>
      </c>
      <c r="C196" s="151"/>
      <c r="D196" s="151"/>
      <c r="E196" s="151"/>
      <c r="F196" s="302" t="s">
        <v>235</v>
      </c>
      <c r="G196" s="302"/>
      <c r="H196" s="302"/>
      <c r="I196" s="150" t="s">
        <v>25</v>
      </c>
      <c r="J196" s="9"/>
      <c r="K196" s="8"/>
      <c r="L196" s="283" t="s">
        <v>199</v>
      </c>
      <c r="M196" s="283"/>
      <c r="N196" s="283"/>
      <c r="O196" s="283"/>
      <c r="P196" s="302" t="s">
        <v>239</v>
      </c>
      <c r="Q196" s="302"/>
      <c r="R196" s="302"/>
      <c r="S196" s="334" t="s">
        <v>26</v>
      </c>
      <c r="T196" s="334"/>
      <c r="U196" s="283" t="s">
        <v>208</v>
      </c>
      <c r="V196" s="283"/>
      <c r="W196" s="283"/>
      <c r="X196" s="283"/>
      <c r="Y196" s="302" t="s">
        <v>242</v>
      </c>
      <c r="Z196" s="302"/>
      <c r="AA196" s="302"/>
      <c r="AB196" s="334" t="s">
        <v>28</v>
      </c>
      <c r="AC196" s="334"/>
      <c r="AD196" s="72"/>
      <c r="AE196" s="335" t="s">
        <v>1008</v>
      </c>
      <c r="AF196" s="336"/>
      <c r="AG196" s="336"/>
      <c r="AH196" s="336"/>
      <c r="AI196" s="336"/>
      <c r="AJ196" s="336"/>
      <c r="AK196" s="336"/>
      <c r="AL196" s="336"/>
      <c r="AM196" s="336"/>
      <c r="AN196" s="336"/>
      <c r="AO196" s="336"/>
      <c r="AP196" s="336"/>
      <c r="AQ196" s="337"/>
      <c r="AR196" s="257"/>
      <c r="AS196" s="258"/>
      <c r="AU196" s="4">
        <f t="shared" si="12"/>
        <v>15</v>
      </c>
      <c r="AV196" s="4">
        <f t="shared" si="13"/>
        <v>1</v>
      </c>
      <c r="AW196" s="4">
        <v>1268</v>
      </c>
    </row>
    <row r="197" spans="1:52">
      <c r="A197" s="8"/>
      <c r="B197" s="146" t="s">
        <v>843</v>
      </c>
      <c r="C197" s="146"/>
      <c r="D197" s="146"/>
      <c r="E197" s="146"/>
      <c r="F197" s="260" t="s">
        <v>235</v>
      </c>
      <c r="G197" s="260"/>
      <c r="H197" s="260"/>
      <c r="I197" s="149" t="s">
        <v>25</v>
      </c>
      <c r="J197" s="9"/>
      <c r="K197" s="8"/>
      <c r="L197" s="261" t="s">
        <v>200</v>
      </c>
      <c r="M197" s="261"/>
      <c r="N197" s="261"/>
      <c r="O197" s="261"/>
      <c r="P197" s="260" t="s">
        <v>238</v>
      </c>
      <c r="Q197" s="260"/>
      <c r="R197" s="260"/>
      <c r="S197" s="332" t="s">
        <v>221</v>
      </c>
      <c r="T197" s="332"/>
      <c r="U197" s="261" t="s">
        <v>209</v>
      </c>
      <c r="V197" s="261"/>
      <c r="W197" s="261"/>
      <c r="X197" s="261"/>
      <c r="Y197" s="260" t="s">
        <v>238</v>
      </c>
      <c r="Z197" s="260"/>
      <c r="AA197" s="260"/>
      <c r="AB197" s="332" t="s">
        <v>221</v>
      </c>
      <c r="AC197" s="332"/>
      <c r="AD197" s="72"/>
      <c r="AE197" s="187" t="s">
        <v>680</v>
      </c>
      <c r="AF197" s="327" t="s">
        <v>1009</v>
      </c>
      <c r="AG197" s="327"/>
      <c r="AH197" s="327"/>
      <c r="AI197" s="327" t="s">
        <v>989</v>
      </c>
      <c r="AJ197" s="327"/>
      <c r="AK197" s="327"/>
      <c r="AL197" s="327"/>
      <c r="AM197" s="327"/>
      <c r="AN197" s="327" t="s">
        <v>1009</v>
      </c>
      <c r="AO197" s="327"/>
      <c r="AP197" s="327"/>
      <c r="AQ197" s="188" t="s">
        <v>680</v>
      </c>
      <c r="AR197" s="257"/>
      <c r="AS197" s="258"/>
      <c r="AU197" s="4">
        <f t="shared" si="12"/>
        <v>15</v>
      </c>
      <c r="AV197" s="4">
        <f t="shared" si="13"/>
        <v>0</v>
      </c>
      <c r="AW197" s="4">
        <v>892</v>
      </c>
    </row>
    <row r="198" spans="1:52">
      <c r="A198" s="8"/>
      <c r="B198" s="151" t="s">
        <v>37</v>
      </c>
      <c r="C198" s="152"/>
      <c r="D198" s="152"/>
      <c r="E198" s="152"/>
      <c r="F198" s="302" t="s">
        <v>234</v>
      </c>
      <c r="G198" s="302"/>
      <c r="H198" s="302"/>
      <c r="I198" s="150" t="s">
        <v>26</v>
      </c>
      <c r="J198" s="9"/>
      <c r="K198" s="8"/>
      <c r="L198" s="283" t="s">
        <v>201</v>
      </c>
      <c r="M198" s="283"/>
      <c r="N198" s="283"/>
      <c r="O198" s="283"/>
      <c r="P198" s="302" t="s">
        <v>243</v>
      </c>
      <c r="Q198" s="302"/>
      <c r="R198" s="302"/>
      <c r="S198" s="334" t="s">
        <v>122</v>
      </c>
      <c r="T198" s="334"/>
      <c r="U198" s="283" t="s">
        <v>210</v>
      </c>
      <c r="V198" s="283"/>
      <c r="W198" s="283"/>
      <c r="X198" s="283"/>
      <c r="Y198" s="302" t="s">
        <v>240</v>
      </c>
      <c r="Z198" s="302"/>
      <c r="AA198" s="302"/>
      <c r="AB198" s="334" t="s">
        <v>220</v>
      </c>
      <c r="AC198" s="334"/>
      <c r="AD198" s="72"/>
      <c r="AE198" s="338" t="s">
        <v>681</v>
      </c>
      <c r="AF198" s="339" t="s">
        <v>679</v>
      </c>
      <c r="AG198" s="339"/>
      <c r="AH198" s="339"/>
      <c r="AJ198" s="339" t="s">
        <v>311</v>
      </c>
      <c r="AK198" s="339"/>
      <c r="AL198" s="339"/>
      <c r="AN198" s="339" t="s">
        <v>217</v>
      </c>
      <c r="AO198" s="339"/>
      <c r="AP198" s="339"/>
      <c r="AQ198" s="340" t="s">
        <v>682</v>
      </c>
      <c r="AR198" s="257"/>
      <c r="AS198" s="258"/>
      <c r="AU198" s="4">
        <f t="shared" si="12"/>
        <v>5</v>
      </c>
      <c r="AV198" s="4">
        <f t="shared" si="13"/>
        <v>5</v>
      </c>
    </row>
    <row r="199" spans="1:52">
      <c r="A199" s="8"/>
      <c r="B199" s="146" t="s">
        <v>195</v>
      </c>
      <c r="F199" s="260" t="s">
        <v>236</v>
      </c>
      <c r="G199" s="260"/>
      <c r="H199" s="260"/>
      <c r="I199" s="149" t="s">
        <v>28</v>
      </c>
      <c r="J199" s="9"/>
      <c r="K199" s="8"/>
      <c r="L199" s="261" t="s">
        <v>202</v>
      </c>
      <c r="M199" s="261"/>
      <c r="N199" s="261"/>
      <c r="O199" s="261"/>
      <c r="P199" s="260" t="s">
        <v>240</v>
      </c>
      <c r="Q199" s="260"/>
      <c r="R199" s="260"/>
      <c r="S199" s="332" t="s">
        <v>220</v>
      </c>
      <c r="T199" s="332"/>
      <c r="U199" s="261" t="s">
        <v>211</v>
      </c>
      <c r="V199" s="261"/>
      <c r="W199" s="261"/>
      <c r="X199" s="261"/>
      <c r="Y199" s="260" t="s">
        <v>239</v>
      </c>
      <c r="Z199" s="260"/>
      <c r="AA199" s="260"/>
      <c r="AB199" s="332" t="s">
        <v>26</v>
      </c>
      <c r="AC199" s="332"/>
      <c r="AD199" s="72"/>
      <c r="AE199" s="338"/>
      <c r="AF199" s="341" t="s">
        <v>683</v>
      </c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  <c r="AQ199" s="340"/>
      <c r="AR199" s="257"/>
      <c r="AS199" s="258"/>
      <c r="AU199" s="4">
        <f t="shared" si="12"/>
        <v>20</v>
      </c>
      <c r="AV199" s="4">
        <f t="shared" si="13"/>
        <v>2</v>
      </c>
    </row>
    <row r="200" spans="1:52">
      <c r="A200" s="8"/>
      <c r="B200" s="151" t="s">
        <v>38</v>
      </c>
      <c r="C200" s="152"/>
      <c r="D200" s="152"/>
      <c r="E200" s="152"/>
      <c r="F200" s="302" t="s">
        <v>235</v>
      </c>
      <c r="G200" s="302"/>
      <c r="H200" s="302"/>
      <c r="I200" s="150" t="s">
        <v>25</v>
      </c>
      <c r="J200" s="9"/>
      <c r="K200" s="8"/>
      <c r="L200" s="283" t="s">
        <v>203</v>
      </c>
      <c r="M200" s="283"/>
      <c r="N200" s="283"/>
      <c r="O200" s="283"/>
      <c r="P200" s="302" t="s">
        <v>242</v>
      </c>
      <c r="Q200" s="302"/>
      <c r="R200" s="302"/>
      <c r="S200" s="334" t="s">
        <v>28</v>
      </c>
      <c r="T200" s="334"/>
      <c r="U200" s="283" t="s">
        <v>212</v>
      </c>
      <c r="V200" s="283"/>
      <c r="W200" s="283"/>
      <c r="X200" s="283"/>
      <c r="Y200" s="302" t="s">
        <v>239</v>
      </c>
      <c r="Z200" s="302"/>
      <c r="AA200" s="302"/>
      <c r="AB200" s="334" t="s">
        <v>26</v>
      </c>
      <c r="AC200" s="334"/>
      <c r="AD200" s="72"/>
      <c r="AE200" s="338"/>
      <c r="AF200" s="189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1"/>
      <c r="AQ200" s="340"/>
      <c r="AR200" s="257"/>
      <c r="AS200" s="258"/>
      <c r="AU200" s="4">
        <f t="shared" si="12"/>
        <v>15</v>
      </c>
      <c r="AV200" s="4">
        <f t="shared" si="13"/>
        <v>4</v>
      </c>
    </row>
    <row r="201" spans="1:52">
      <c r="A201" s="8"/>
      <c r="J201" s="9"/>
      <c r="K201" s="8"/>
      <c r="L201" s="261" t="s">
        <v>218</v>
      </c>
      <c r="M201" s="261"/>
      <c r="N201" s="261"/>
      <c r="O201" s="261"/>
      <c r="P201" s="260" t="s">
        <v>240</v>
      </c>
      <c r="Q201" s="260"/>
      <c r="R201" s="260"/>
      <c r="S201" s="332" t="s">
        <v>220</v>
      </c>
      <c r="T201" s="332"/>
      <c r="U201" s="261" t="s">
        <v>213</v>
      </c>
      <c r="V201" s="261"/>
      <c r="W201" s="261"/>
      <c r="X201" s="261"/>
      <c r="Y201" s="260" t="s">
        <v>240</v>
      </c>
      <c r="Z201" s="260"/>
      <c r="AA201" s="260"/>
      <c r="AB201" s="332" t="s">
        <v>220</v>
      </c>
      <c r="AC201" s="332"/>
      <c r="AD201" s="72"/>
      <c r="AE201" s="338"/>
      <c r="AF201" s="192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4"/>
      <c r="AQ201" s="340"/>
      <c r="AR201" s="257"/>
      <c r="AS201" s="258"/>
      <c r="AV201" s="4">
        <f t="shared" si="13"/>
        <v>2</v>
      </c>
    </row>
    <row r="202" spans="1:52">
      <c r="A202" s="8"/>
      <c r="B202" s="293" t="s">
        <v>39</v>
      </c>
      <c r="C202" s="293"/>
      <c r="D202" s="293"/>
      <c r="E202" s="293"/>
      <c r="F202" s="294">
        <v>10</v>
      </c>
      <c r="G202" s="295"/>
      <c r="H202" s="295"/>
      <c r="I202" s="296"/>
      <c r="J202" s="9"/>
      <c r="K202" s="8"/>
      <c r="L202" s="283" t="s">
        <v>204</v>
      </c>
      <c r="M202" s="283"/>
      <c r="N202" s="283"/>
      <c r="O202" s="283"/>
      <c r="P202" s="302" t="s">
        <v>238</v>
      </c>
      <c r="Q202" s="302"/>
      <c r="R202" s="302"/>
      <c r="S202" s="334" t="s">
        <v>221</v>
      </c>
      <c r="T202" s="334"/>
      <c r="U202" s="283" t="s">
        <v>214</v>
      </c>
      <c r="V202" s="283"/>
      <c r="W202" s="283"/>
      <c r="X202" s="283"/>
      <c r="Y202" s="302" t="s">
        <v>239</v>
      </c>
      <c r="Z202" s="302"/>
      <c r="AA202" s="302"/>
      <c r="AB202" s="334" t="s">
        <v>26</v>
      </c>
      <c r="AC202" s="334"/>
      <c r="AD202" s="72"/>
      <c r="AE202" s="338"/>
      <c r="AF202" s="342" t="s">
        <v>684</v>
      </c>
      <c r="AG202" s="342"/>
      <c r="AH202" s="342"/>
      <c r="AI202" s="342"/>
      <c r="AJ202" s="342"/>
      <c r="AK202" s="342"/>
      <c r="AL202" s="342"/>
      <c r="AM202" s="342"/>
      <c r="AN202" s="342"/>
      <c r="AO202" s="342"/>
      <c r="AP202" s="342"/>
      <c r="AQ202" s="340"/>
      <c r="AR202" s="257"/>
      <c r="AS202" s="258"/>
      <c r="AV202" s="4">
        <f t="shared" si="13"/>
        <v>0</v>
      </c>
    </row>
    <row r="203" spans="1:52">
      <c r="A203" s="8"/>
      <c r="B203" s="292" t="s">
        <v>244</v>
      </c>
      <c r="C203" s="292"/>
      <c r="D203" s="292"/>
      <c r="E203" s="292"/>
      <c r="F203" s="292"/>
      <c r="G203" s="292"/>
      <c r="H203" s="292"/>
      <c r="I203" s="292"/>
      <c r="J203" s="9"/>
      <c r="K203" s="8"/>
      <c r="L203" s="261" t="s">
        <v>205</v>
      </c>
      <c r="M203" s="261"/>
      <c r="N203" s="261"/>
      <c r="O203" s="261"/>
      <c r="P203" s="260" t="s">
        <v>239</v>
      </c>
      <c r="Q203" s="260"/>
      <c r="R203" s="260"/>
      <c r="S203" s="332" t="s">
        <v>26</v>
      </c>
      <c r="T203" s="332"/>
      <c r="U203" s="261" t="s">
        <v>215</v>
      </c>
      <c r="V203" s="261"/>
      <c r="W203" s="261"/>
      <c r="X203" s="261"/>
      <c r="Y203" s="260" t="s">
        <v>239</v>
      </c>
      <c r="Z203" s="260"/>
      <c r="AA203" s="260"/>
      <c r="AB203" s="332" t="s">
        <v>26</v>
      </c>
      <c r="AC203" s="332"/>
      <c r="AD203" s="72"/>
      <c r="AE203" s="338"/>
      <c r="AF203" s="189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1"/>
      <c r="AQ203" s="340"/>
      <c r="AR203" s="257"/>
      <c r="AS203" s="258"/>
      <c r="AV203" s="4">
        <f t="shared" si="13"/>
        <v>1</v>
      </c>
    </row>
    <row r="204" spans="1:52" ht="12.75" thickBot="1">
      <c r="A204" s="10"/>
      <c r="B204" s="11"/>
      <c r="C204" s="11"/>
      <c r="D204" s="11"/>
      <c r="E204" s="11"/>
      <c r="F204" s="11"/>
      <c r="G204" s="11"/>
      <c r="H204" s="11"/>
      <c r="I204" s="11"/>
      <c r="J204" s="12"/>
      <c r="K204" s="10"/>
      <c r="L204" s="300" t="s">
        <v>206</v>
      </c>
      <c r="M204" s="300"/>
      <c r="N204" s="300"/>
      <c r="O204" s="300"/>
      <c r="P204" s="323" t="s">
        <v>238</v>
      </c>
      <c r="Q204" s="323"/>
      <c r="R204" s="323"/>
      <c r="S204" s="343" t="s">
        <v>221</v>
      </c>
      <c r="T204" s="343"/>
      <c r="U204" s="300"/>
      <c r="V204" s="300"/>
      <c r="W204" s="300"/>
      <c r="X204" s="300"/>
      <c r="Y204" s="323"/>
      <c r="Z204" s="323"/>
      <c r="AA204" s="323"/>
      <c r="AB204" s="343"/>
      <c r="AC204" s="343"/>
      <c r="AD204" s="75"/>
      <c r="AE204" s="195"/>
      <c r="AF204" s="196"/>
      <c r="AG204" s="197"/>
      <c r="AH204" s="197"/>
      <c r="AI204" s="197"/>
      <c r="AJ204" s="197"/>
      <c r="AK204" s="197"/>
      <c r="AL204" s="197"/>
      <c r="AM204" s="197"/>
      <c r="AN204" s="197"/>
      <c r="AO204" s="197"/>
      <c r="AP204" s="198"/>
      <c r="AQ204" s="199"/>
      <c r="AR204" s="257"/>
      <c r="AS204" s="258"/>
      <c r="AV204" s="4">
        <f t="shared" si="13"/>
        <v>0</v>
      </c>
    </row>
    <row r="205" spans="1:52" s="149" customFormat="1">
      <c r="A205" s="271" t="s">
        <v>807</v>
      </c>
      <c r="B205" s="272"/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3"/>
      <c r="O205" s="132"/>
      <c r="AC205" s="271" t="s">
        <v>247</v>
      </c>
      <c r="AD205" s="272"/>
      <c r="AE205" s="272"/>
      <c r="AF205" s="272"/>
      <c r="AG205" s="272"/>
      <c r="AH205" s="272"/>
      <c r="AI205" s="272"/>
      <c r="AJ205" s="272"/>
      <c r="AK205" s="272"/>
      <c r="AL205" s="272"/>
      <c r="AM205" s="272"/>
      <c r="AN205" s="272"/>
      <c r="AO205" s="272"/>
      <c r="AP205" s="272"/>
      <c r="AQ205" s="273"/>
      <c r="AR205" s="257"/>
      <c r="AS205" s="258"/>
      <c r="AV205" s="149">
        <f t="shared" ref="AV205:AV213" si="14">VLOOKUP(Y195,$BA$1:$BD$6,4,FALSE)</f>
        <v>0</v>
      </c>
    </row>
    <row r="206" spans="1:52">
      <c r="A206" s="265" t="s">
        <v>814</v>
      </c>
      <c r="B206" s="266"/>
      <c r="C206" s="266"/>
      <c r="D206" s="266"/>
      <c r="E206" s="266"/>
      <c r="F206" s="266"/>
      <c r="G206" s="266"/>
      <c r="H206" s="149"/>
      <c r="I206" s="149"/>
      <c r="J206" s="149"/>
      <c r="K206" s="149"/>
      <c r="L206" s="149"/>
      <c r="M206" s="149"/>
      <c r="N206" s="149"/>
      <c r="O206" s="8"/>
      <c r="AC206" s="84" t="s">
        <v>226</v>
      </c>
      <c r="AD206" s="200"/>
      <c r="AQ206" s="72"/>
      <c r="AR206" s="257"/>
      <c r="AS206" s="258"/>
      <c r="AV206" s="4">
        <f t="shared" si="14"/>
        <v>4</v>
      </c>
    </row>
    <row r="207" spans="1:52">
      <c r="A207" s="267" t="s">
        <v>815</v>
      </c>
      <c r="B207" s="268"/>
      <c r="C207" s="268"/>
      <c r="D207" s="268"/>
      <c r="E207" s="268"/>
      <c r="F207" s="268"/>
      <c r="G207" s="268"/>
      <c r="H207" s="259">
        <v>102056</v>
      </c>
      <c r="I207" s="259"/>
      <c r="J207" s="259"/>
      <c r="K207" s="259"/>
      <c r="L207" s="147"/>
      <c r="M207" s="147"/>
      <c r="N207" s="134"/>
      <c r="O207" s="8"/>
      <c r="AC207" s="69"/>
      <c r="AD207" s="71" t="s">
        <v>993</v>
      </c>
      <c r="AQ207" s="72"/>
      <c r="AR207" s="257"/>
      <c r="AS207" s="258"/>
      <c r="AV207" s="4">
        <f t="shared" si="14"/>
        <v>0</v>
      </c>
    </row>
    <row r="208" spans="1:52">
      <c r="A208" s="269" t="s">
        <v>829</v>
      </c>
      <c r="B208" s="270"/>
      <c r="C208" s="270"/>
      <c r="D208" s="270"/>
      <c r="E208" s="270"/>
      <c r="F208" s="270"/>
      <c r="G208" s="270"/>
      <c r="H208" s="259">
        <v>104217</v>
      </c>
      <c r="I208" s="259"/>
      <c r="J208" s="259"/>
      <c r="K208" s="259"/>
      <c r="L208" s="298" t="str">
        <f>CONCATENATE("[",ROUND(AW196/30,1),"]")</f>
        <v>[42.3]</v>
      </c>
      <c r="M208" s="298"/>
      <c r="N208" s="299"/>
      <c r="O208" s="8"/>
      <c r="AC208" s="69"/>
      <c r="AD208" s="71" t="s">
        <v>529</v>
      </c>
      <c r="AQ208" s="72"/>
      <c r="AR208" s="257"/>
      <c r="AS208" s="258"/>
      <c r="AV208" s="4">
        <f t="shared" si="14"/>
        <v>2</v>
      </c>
    </row>
    <row r="209" spans="1:48">
      <c r="A209" s="269" t="s">
        <v>808</v>
      </c>
      <c r="B209" s="270"/>
      <c r="C209" s="270"/>
      <c r="D209" s="270"/>
      <c r="E209" s="270"/>
      <c r="F209" s="270"/>
      <c r="G209" s="270"/>
      <c r="H209" s="279">
        <f>AW197/2160</f>
        <v>0.41296296296296298</v>
      </c>
      <c r="I209" s="279"/>
      <c r="J209" s="279"/>
      <c r="K209" s="279"/>
      <c r="L209" s="279"/>
      <c r="M209" s="279"/>
      <c r="N209" s="280"/>
      <c r="O209" s="8"/>
      <c r="AC209" s="69"/>
      <c r="AD209" s="71" t="s">
        <v>530</v>
      </c>
      <c r="AQ209" s="72"/>
      <c r="AR209" s="257"/>
      <c r="AS209" s="258"/>
      <c r="AV209" s="4">
        <f t="shared" si="14"/>
        <v>1</v>
      </c>
    </row>
    <row r="210" spans="1:48">
      <c r="A210" s="267" t="s">
        <v>810</v>
      </c>
      <c r="B210" s="268"/>
      <c r="C210" s="268"/>
      <c r="D210" s="268"/>
      <c r="E210" s="268"/>
      <c r="F210" s="268"/>
      <c r="G210" s="268"/>
      <c r="H210" s="149" t="s">
        <v>849</v>
      </c>
      <c r="I210" s="149"/>
      <c r="J210" s="149"/>
      <c r="K210" s="149"/>
      <c r="L210" s="149"/>
      <c r="N210" s="149"/>
      <c r="O210" s="8"/>
      <c r="AC210" s="69"/>
      <c r="AD210" s="71" t="s">
        <v>531</v>
      </c>
      <c r="AQ210" s="72"/>
      <c r="AR210" s="257"/>
      <c r="AS210" s="258"/>
      <c r="AV210" s="4">
        <f t="shared" si="14"/>
        <v>1</v>
      </c>
    </row>
    <row r="211" spans="1:48">
      <c r="A211" s="274" t="s">
        <v>816</v>
      </c>
      <c r="B211" s="261"/>
      <c r="C211" s="261"/>
      <c r="D211" s="261"/>
      <c r="E211" s="261"/>
      <c r="F211" s="261"/>
      <c r="G211" s="261"/>
      <c r="H211" s="149"/>
      <c r="I211" s="149"/>
      <c r="J211" s="149"/>
      <c r="K211" s="149"/>
      <c r="L211" s="149"/>
      <c r="N211" s="149"/>
      <c r="O211" s="8"/>
      <c r="AC211" s="69"/>
      <c r="AD211" s="71" t="s">
        <v>532</v>
      </c>
      <c r="AQ211" s="72"/>
      <c r="AR211" s="257"/>
      <c r="AS211" s="258"/>
      <c r="AV211" s="4">
        <f t="shared" si="14"/>
        <v>2</v>
      </c>
    </row>
    <row r="212" spans="1:48">
      <c r="A212" s="267" t="s">
        <v>811</v>
      </c>
      <c r="B212" s="268"/>
      <c r="C212" s="268"/>
      <c r="D212" s="268"/>
      <c r="E212" s="268"/>
      <c r="F212" s="268"/>
      <c r="G212" s="268"/>
      <c r="H212" s="149" t="s">
        <v>865</v>
      </c>
      <c r="I212" s="149"/>
      <c r="J212" s="149"/>
      <c r="K212" s="149"/>
      <c r="L212" s="149"/>
      <c r="N212" s="149"/>
      <c r="O212" s="8"/>
      <c r="AC212" s="69"/>
      <c r="AD212" s="71" t="s">
        <v>628</v>
      </c>
      <c r="AQ212" s="72"/>
      <c r="AR212" s="257"/>
      <c r="AS212" s="258"/>
      <c r="AV212" s="4">
        <f t="shared" si="14"/>
        <v>1</v>
      </c>
    </row>
    <row r="213" spans="1:48">
      <c r="A213" s="269" t="s">
        <v>817</v>
      </c>
      <c r="B213" s="270"/>
      <c r="C213" s="270"/>
      <c r="D213" s="270"/>
      <c r="E213" s="270"/>
      <c r="F213" s="270"/>
      <c r="G213" s="270"/>
      <c r="H213" s="149">
        <v>2</v>
      </c>
      <c r="I213" s="149"/>
      <c r="J213" s="149"/>
      <c r="K213" s="149"/>
      <c r="L213" s="149"/>
      <c r="N213" s="149"/>
      <c r="O213" s="8"/>
      <c r="AC213" s="69"/>
      <c r="AD213" s="71" t="s">
        <v>533</v>
      </c>
      <c r="AQ213" s="72"/>
      <c r="AR213" s="257"/>
      <c r="AS213" s="258"/>
      <c r="AV213" s="4">
        <f t="shared" si="14"/>
        <v>1</v>
      </c>
    </row>
    <row r="214" spans="1:48">
      <c r="A214" s="265" t="s">
        <v>818</v>
      </c>
      <c r="B214" s="266"/>
      <c r="C214" s="266"/>
      <c r="D214" s="266"/>
      <c r="E214" s="266"/>
      <c r="F214" s="266"/>
      <c r="G214" s="266"/>
      <c r="H214" s="149"/>
      <c r="I214" s="149"/>
      <c r="J214" s="149"/>
      <c r="K214" s="149"/>
      <c r="L214" s="149"/>
      <c r="N214" s="149"/>
      <c r="O214" s="8"/>
      <c r="AC214" s="69"/>
      <c r="AD214" s="71" t="s">
        <v>534</v>
      </c>
      <c r="AQ214" s="72"/>
      <c r="AR214" s="257"/>
      <c r="AS214" s="258"/>
      <c r="AV214" s="4">
        <f>IF(ISERROR(VLOOKUP(Y204,$BA$1:$BD$6,4,FALSE)),0,VLOOKUP(Y204,$BA$1:$BD$6,4,FALSE))</f>
        <v>0</v>
      </c>
    </row>
    <row r="215" spans="1:48">
      <c r="A215" s="267" t="s">
        <v>809</v>
      </c>
      <c r="B215" s="268"/>
      <c r="C215" s="268"/>
      <c r="D215" s="268"/>
      <c r="E215" s="268"/>
      <c r="F215" s="268"/>
      <c r="G215" s="268"/>
      <c r="H215" s="149" t="s">
        <v>866</v>
      </c>
      <c r="I215" s="149"/>
      <c r="J215" s="149"/>
      <c r="K215" s="149"/>
      <c r="L215" s="149"/>
      <c r="N215" s="149"/>
      <c r="O215" s="8"/>
      <c r="AC215" s="69"/>
      <c r="AD215" s="71" t="s">
        <v>535</v>
      </c>
      <c r="AQ215" s="72"/>
      <c r="AR215" s="257"/>
      <c r="AS215" s="258"/>
      <c r="AV215" s="4">
        <f>VLOOKUP(AL195,$BA$8:$BD$11,4,FALSE)</f>
        <v>2</v>
      </c>
    </row>
    <row r="216" spans="1:48">
      <c r="A216" s="269" t="s">
        <v>819</v>
      </c>
      <c r="B216" s="270"/>
      <c r="C216" s="270"/>
      <c r="D216" s="270"/>
      <c r="E216" s="270"/>
      <c r="F216" s="270"/>
      <c r="G216" s="270"/>
      <c r="H216" s="149" t="s">
        <v>867</v>
      </c>
      <c r="I216" s="149"/>
      <c r="J216" s="149"/>
      <c r="K216" s="149"/>
      <c r="L216" s="149"/>
      <c r="N216" s="149"/>
      <c r="O216" s="8"/>
      <c r="AC216" s="69"/>
      <c r="AD216" s="71" t="s">
        <v>6</v>
      </c>
      <c r="AQ216" s="72"/>
      <c r="AR216" s="257"/>
      <c r="AS216" s="258"/>
    </row>
    <row r="217" spans="1:48">
      <c r="A217" s="269" t="s">
        <v>812</v>
      </c>
      <c r="B217" s="270"/>
      <c r="C217" s="270"/>
      <c r="D217" s="270"/>
      <c r="E217" s="270"/>
      <c r="F217" s="270"/>
      <c r="G217" s="270"/>
      <c r="H217" s="148" t="s">
        <v>822</v>
      </c>
      <c r="I217" s="149" t="s">
        <v>821</v>
      </c>
      <c r="K217" s="148" t="s">
        <v>724</v>
      </c>
      <c r="L217" s="149" t="s">
        <v>823</v>
      </c>
      <c r="N217" s="149"/>
      <c r="O217" s="8"/>
      <c r="AC217" s="69"/>
      <c r="AD217" s="71" t="s">
        <v>536</v>
      </c>
      <c r="AQ217" s="72"/>
      <c r="AR217" s="257"/>
      <c r="AS217" s="258"/>
    </row>
    <row r="218" spans="1:48">
      <c r="A218" s="269" t="s">
        <v>813</v>
      </c>
      <c r="B218" s="270"/>
      <c r="C218" s="270"/>
      <c r="D218" s="270"/>
      <c r="E218" s="270"/>
      <c r="F218" s="270"/>
      <c r="G218" s="270"/>
      <c r="H218" s="148" t="s">
        <v>822</v>
      </c>
      <c r="I218" s="149" t="s">
        <v>821</v>
      </c>
      <c r="K218" s="148" t="s">
        <v>724</v>
      </c>
      <c r="L218" s="149" t="s">
        <v>823</v>
      </c>
      <c r="O218" s="8"/>
      <c r="AC218" s="69"/>
      <c r="AD218" s="71" t="s">
        <v>537</v>
      </c>
      <c r="AQ218" s="72"/>
      <c r="AR218" s="257"/>
      <c r="AS218" s="258"/>
    </row>
    <row r="219" spans="1:48">
      <c r="A219" s="267" t="s">
        <v>820</v>
      </c>
      <c r="B219" s="268"/>
      <c r="C219" s="268"/>
      <c r="D219" s="268"/>
      <c r="E219" s="268"/>
      <c r="F219" s="268"/>
      <c r="G219" s="268"/>
      <c r="H219" s="148" t="s">
        <v>822</v>
      </c>
      <c r="I219" s="149" t="s">
        <v>821</v>
      </c>
      <c r="K219" s="148" t="s">
        <v>724</v>
      </c>
      <c r="L219" s="149" t="s">
        <v>823</v>
      </c>
      <c r="O219" s="8"/>
      <c r="AC219" s="84" t="s">
        <v>227</v>
      </c>
      <c r="AQ219" s="72"/>
      <c r="AR219" s="257"/>
      <c r="AS219" s="258"/>
    </row>
    <row r="220" spans="1:48">
      <c r="A220" s="271" t="s">
        <v>824</v>
      </c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3"/>
      <c r="O220" s="8"/>
      <c r="AC220" s="69"/>
      <c r="AD220" s="311" t="s">
        <v>31</v>
      </c>
      <c r="AE220" s="311"/>
      <c r="AF220" s="311"/>
      <c r="AG220" s="311"/>
      <c r="AH220" s="313" t="s">
        <v>63</v>
      </c>
      <c r="AI220" s="313"/>
      <c r="AJ220" s="313"/>
      <c r="AK220" s="313"/>
      <c r="AL220" s="311" t="s">
        <v>216</v>
      </c>
      <c r="AM220" s="311"/>
      <c r="AN220" s="311"/>
      <c r="AO220" s="313" t="s">
        <v>56</v>
      </c>
      <c r="AP220" s="313"/>
      <c r="AQ220" s="314"/>
      <c r="AR220" s="257"/>
      <c r="AS220" s="258"/>
    </row>
    <row r="221" spans="1:48">
      <c r="A221" s="69" t="s">
        <v>1057</v>
      </c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2"/>
      <c r="O221" s="8"/>
      <c r="AC221" s="69"/>
      <c r="AD221" s="310" t="s">
        <v>219</v>
      </c>
      <c r="AE221" s="310"/>
      <c r="AF221" s="310"/>
      <c r="AG221" s="310"/>
      <c r="AH221" s="307" t="s">
        <v>250</v>
      </c>
      <c r="AI221" s="307"/>
      <c r="AJ221" s="307"/>
      <c r="AK221" s="307"/>
      <c r="AL221" s="310" t="s">
        <v>50</v>
      </c>
      <c r="AM221" s="310"/>
      <c r="AN221" s="310"/>
      <c r="AO221" s="307" t="s">
        <v>149</v>
      </c>
      <c r="AP221" s="307"/>
      <c r="AQ221" s="318"/>
      <c r="AR221" s="257"/>
      <c r="AS221" s="258"/>
    </row>
    <row r="222" spans="1:48">
      <c r="A222" s="184" t="s">
        <v>868</v>
      </c>
      <c r="B222" s="185"/>
      <c r="C222" s="185"/>
      <c r="D222" s="185"/>
      <c r="E222" s="185"/>
      <c r="F222" s="185"/>
      <c r="G222" s="185"/>
      <c r="H222" s="71"/>
      <c r="I222" s="71"/>
      <c r="J222" s="71"/>
      <c r="K222" s="71"/>
      <c r="L222" s="71"/>
      <c r="M222" s="71"/>
      <c r="N222" s="72"/>
      <c r="O222" s="8"/>
      <c r="AC222" s="69"/>
      <c r="AD222" s="311" t="s">
        <v>33</v>
      </c>
      <c r="AE222" s="311"/>
      <c r="AF222" s="311"/>
      <c r="AG222" s="311"/>
      <c r="AH222" s="312" t="s">
        <v>128</v>
      </c>
      <c r="AI222" s="312"/>
      <c r="AJ222" s="312"/>
      <c r="AK222" s="312"/>
      <c r="AL222" s="311" t="s">
        <v>22</v>
      </c>
      <c r="AM222" s="311"/>
      <c r="AN222" s="311"/>
      <c r="AO222" s="313" t="s">
        <v>134</v>
      </c>
      <c r="AP222" s="313"/>
      <c r="AQ222" s="314"/>
      <c r="AR222" s="257"/>
      <c r="AS222" s="258"/>
    </row>
    <row r="223" spans="1:48">
      <c r="A223" s="69" t="s">
        <v>869</v>
      </c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2"/>
      <c r="O223" s="8"/>
      <c r="AC223" s="69"/>
      <c r="AD223" s="310" t="s">
        <v>48</v>
      </c>
      <c r="AE223" s="310"/>
      <c r="AF223" s="310"/>
      <c r="AG223" s="310"/>
      <c r="AH223" s="307" t="s">
        <v>90</v>
      </c>
      <c r="AI223" s="307"/>
      <c r="AJ223" s="307"/>
      <c r="AK223" s="307"/>
      <c r="AL223" s="310" t="s">
        <v>49</v>
      </c>
      <c r="AM223" s="310"/>
      <c r="AN223" s="310"/>
      <c r="AO223" s="307" t="s">
        <v>88</v>
      </c>
      <c r="AP223" s="307"/>
      <c r="AQ223" s="318"/>
      <c r="AR223" s="257"/>
      <c r="AS223" s="258"/>
    </row>
    <row r="224" spans="1:48">
      <c r="A224" s="184" t="s">
        <v>870</v>
      </c>
      <c r="B224" s="185"/>
      <c r="C224" s="185"/>
      <c r="D224" s="185"/>
      <c r="E224" s="185"/>
      <c r="F224" s="185"/>
      <c r="G224" s="185"/>
      <c r="H224" s="71"/>
      <c r="I224" s="71"/>
      <c r="J224" s="71"/>
      <c r="K224" s="71"/>
      <c r="L224" s="71"/>
      <c r="M224" s="71"/>
      <c r="N224" s="72"/>
      <c r="O224" s="8"/>
      <c r="AC224" s="84" t="s">
        <v>228</v>
      </c>
      <c r="AD224" s="200"/>
      <c r="AQ224" s="72"/>
      <c r="AR224" s="257"/>
      <c r="AS224" s="258"/>
    </row>
    <row r="225" spans="1:45">
      <c r="A225" s="69" t="s">
        <v>871</v>
      </c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8"/>
      <c r="AC225" s="69"/>
      <c r="AD225" s="71" t="s">
        <v>78</v>
      </c>
      <c r="AQ225" s="72"/>
      <c r="AR225" s="257"/>
      <c r="AS225" s="258"/>
    </row>
    <row r="226" spans="1:45" ht="12.75" thickBot="1">
      <c r="A226" s="271" t="s">
        <v>740</v>
      </c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3"/>
      <c r="O226" s="8"/>
      <c r="AC226" s="73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5"/>
      <c r="AR226" s="257"/>
      <c r="AS226" s="258"/>
    </row>
    <row r="227" spans="1:45">
      <c r="A227" s="354" t="s">
        <v>985</v>
      </c>
      <c r="B227" s="276"/>
      <c r="C227" s="4" t="s">
        <v>717</v>
      </c>
      <c r="N227" s="9"/>
      <c r="O227" s="8"/>
      <c r="AC227" s="329" t="s">
        <v>254</v>
      </c>
      <c r="AD227" s="330"/>
      <c r="AE227" s="330"/>
      <c r="AF227" s="330"/>
      <c r="AG227" s="330"/>
      <c r="AH227" s="330"/>
      <c r="AI227" s="330"/>
      <c r="AJ227" s="330"/>
      <c r="AK227" s="330"/>
      <c r="AL227" s="330"/>
      <c r="AM227" s="330"/>
      <c r="AN227" s="330"/>
      <c r="AO227" s="330"/>
      <c r="AP227" s="330"/>
      <c r="AQ227" s="331"/>
      <c r="AR227" s="257"/>
      <c r="AS227" s="258"/>
    </row>
    <row r="228" spans="1:45" ht="12.75" thickBot="1">
      <c r="A228" s="354" t="s">
        <v>987</v>
      </c>
      <c r="B228" s="276"/>
      <c r="C228" s="248" t="s">
        <v>1133</v>
      </c>
      <c r="N228" s="9"/>
      <c r="O228" s="8"/>
      <c r="AC228" s="69"/>
      <c r="AD228" s="201"/>
      <c r="AI228" s="76"/>
      <c r="AQ228" s="72"/>
      <c r="AR228" s="257"/>
      <c r="AS228" s="258"/>
    </row>
    <row r="229" spans="1:45">
      <c r="A229" s="354" t="s">
        <v>987</v>
      </c>
      <c r="B229" s="276"/>
      <c r="C229" s="210" t="s">
        <v>995</v>
      </c>
      <c r="N229" s="9"/>
      <c r="O229" s="262" t="s">
        <v>67</v>
      </c>
      <c r="P229" s="263"/>
      <c r="Q229" s="263"/>
      <c r="R229" s="263"/>
      <c r="S229" s="263"/>
      <c r="T229" s="263"/>
      <c r="U229" s="263"/>
      <c r="V229" s="264"/>
      <c r="W229" s="23"/>
      <c r="X229" s="24" t="s">
        <v>245</v>
      </c>
      <c r="Y229" s="24"/>
      <c r="Z229" s="24"/>
      <c r="AA229" s="24"/>
      <c r="AB229" s="25"/>
      <c r="AC229" s="69"/>
      <c r="AD229" s="201"/>
      <c r="AI229" s="76"/>
      <c r="AQ229" s="72"/>
      <c r="AR229" s="257"/>
      <c r="AS229" s="258"/>
    </row>
    <row r="230" spans="1:45">
      <c r="A230" s="354" t="s">
        <v>985</v>
      </c>
      <c r="B230" s="276"/>
      <c r="C230" s="4" t="s">
        <v>780</v>
      </c>
      <c r="N230" s="9"/>
      <c r="O230" s="8"/>
      <c r="R230" s="297" t="s">
        <v>46</v>
      </c>
      <c r="S230" s="297"/>
      <c r="T230" s="297" t="s">
        <v>47</v>
      </c>
      <c r="U230" s="297"/>
      <c r="V230" s="9"/>
      <c r="W230" s="8"/>
      <c r="X230" s="288" t="s">
        <v>220</v>
      </c>
      <c r="Y230" s="288"/>
      <c r="Z230" s="301">
        <v>0.1</v>
      </c>
      <c r="AA230" s="301"/>
      <c r="AB230" s="9"/>
      <c r="AC230" s="69"/>
      <c r="AD230" s="201"/>
      <c r="AI230" s="76"/>
      <c r="AQ230" s="72"/>
      <c r="AR230" s="257"/>
      <c r="AS230" s="258"/>
    </row>
    <row r="231" spans="1:45">
      <c r="A231" s="354" t="s">
        <v>985</v>
      </c>
      <c r="B231" s="276"/>
      <c r="C231" s="4" t="s">
        <v>715</v>
      </c>
      <c r="N231" s="9"/>
      <c r="O231" s="8"/>
      <c r="P231" s="208" t="s">
        <v>42</v>
      </c>
      <c r="Q231" s="208"/>
      <c r="R231" s="288">
        <v>5</v>
      </c>
      <c r="S231" s="288"/>
      <c r="T231" s="288">
        <v>3</v>
      </c>
      <c r="U231" s="288"/>
      <c r="V231" s="9"/>
      <c r="W231" s="8"/>
      <c r="X231" s="289" t="s">
        <v>25</v>
      </c>
      <c r="Y231" s="289"/>
      <c r="Z231" s="290">
        <v>0.28000000000000003</v>
      </c>
      <c r="AA231" s="290"/>
      <c r="AB231" s="9"/>
      <c r="AC231" s="69"/>
      <c r="AD231" s="201"/>
      <c r="AI231" s="76"/>
      <c r="AQ231" s="72"/>
      <c r="AR231" s="257"/>
      <c r="AS231" s="258"/>
    </row>
    <row r="232" spans="1:45">
      <c r="A232" s="354" t="s">
        <v>985</v>
      </c>
      <c r="B232" s="276"/>
      <c r="C232" s="4" t="s">
        <v>72</v>
      </c>
      <c r="N232" s="9"/>
      <c r="O232" s="8"/>
      <c r="P232" s="209" t="s">
        <v>184</v>
      </c>
      <c r="Q232" s="209"/>
      <c r="R232" s="289">
        <v>2</v>
      </c>
      <c r="S232" s="289"/>
      <c r="T232" s="289">
        <v>3</v>
      </c>
      <c r="U232" s="289"/>
      <c r="V232" s="9"/>
      <c r="W232" s="8"/>
      <c r="X232" s="288" t="s">
        <v>28</v>
      </c>
      <c r="Y232" s="288"/>
      <c r="Z232" s="301">
        <v>0.496</v>
      </c>
      <c r="AA232" s="301"/>
      <c r="AB232" s="9"/>
      <c r="AC232" s="69"/>
      <c r="AD232" s="201"/>
      <c r="AI232" s="76"/>
      <c r="AQ232" s="72"/>
      <c r="AR232" s="257"/>
      <c r="AS232" s="258"/>
    </row>
    <row r="233" spans="1:45">
      <c r="A233" s="354" t="s">
        <v>987</v>
      </c>
      <c r="B233" s="276"/>
      <c r="C233" s="149" t="s">
        <v>728</v>
      </c>
      <c r="N233" s="9"/>
      <c r="O233" s="8"/>
      <c r="P233" s="208" t="s">
        <v>43</v>
      </c>
      <c r="Q233" s="208"/>
      <c r="R233" s="288">
        <v>5</v>
      </c>
      <c r="S233" s="288"/>
      <c r="T233" s="288">
        <v>3</v>
      </c>
      <c r="U233" s="288"/>
      <c r="V233" s="9"/>
      <c r="W233" s="8"/>
      <c r="X233" s="289" t="s">
        <v>122</v>
      </c>
      <c r="Y233" s="289"/>
      <c r="Z233" s="290">
        <v>0.69699999999999995</v>
      </c>
      <c r="AA233" s="290"/>
      <c r="AB233" s="9"/>
      <c r="AC233" s="69"/>
      <c r="AD233" s="201"/>
      <c r="AQ233" s="72"/>
      <c r="AR233" s="257"/>
      <c r="AS233" s="258"/>
    </row>
    <row r="234" spans="1:45">
      <c r="A234" s="275"/>
      <c r="B234" s="276"/>
      <c r="C234" s="4" t="s">
        <v>69</v>
      </c>
      <c r="N234" s="9"/>
      <c r="O234" s="8"/>
      <c r="P234" s="209" t="s">
        <v>40</v>
      </c>
      <c r="Q234" s="209"/>
      <c r="R234" s="289">
        <v>2</v>
      </c>
      <c r="S234" s="289"/>
      <c r="T234" s="289">
        <v>3</v>
      </c>
      <c r="U234" s="289"/>
      <c r="V234" s="9"/>
      <c r="W234" s="8"/>
      <c r="X234" s="288" t="s">
        <v>123</v>
      </c>
      <c r="Y234" s="288"/>
      <c r="Z234" s="301">
        <v>0.84799999999999998</v>
      </c>
      <c r="AA234" s="301"/>
      <c r="AB234" s="9"/>
      <c r="AC234" s="69"/>
      <c r="AD234" s="201"/>
      <c r="AI234" s="76"/>
      <c r="AQ234" s="72"/>
      <c r="AR234" s="257"/>
      <c r="AS234" s="258"/>
    </row>
    <row r="235" spans="1:45">
      <c r="A235" s="354" t="s">
        <v>987</v>
      </c>
      <c r="B235" s="276"/>
      <c r="C235" s="4" t="s">
        <v>716</v>
      </c>
      <c r="N235" s="9"/>
      <c r="O235" s="8"/>
      <c r="P235" s="208" t="s">
        <v>41</v>
      </c>
      <c r="Q235" s="208"/>
      <c r="R235" s="288">
        <v>2</v>
      </c>
      <c r="S235" s="288"/>
      <c r="T235" s="288">
        <v>3</v>
      </c>
      <c r="U235" s="288"/>
      <c r="V235" s="9"/>
      <c r="W235" s="8"/>
      <c r="X235" s="289" t="s">
        <v>230</v>
      </c>
      <c r="Y235" s="289"/>
      <c r="Z235" s="290">
        <v>0.93899999999999995</v>
      </c>
      <c r="AA235" s="290"/>
      <c r="AB235" s="9"/>
      <c r="AC235" s="69"/>
      <c r="AD235" s="201"/>
      <c r="AI235" s="76"/>
      <c r="AQ235" s="72"/>
      <c r="AR235" s="257"/>
      <c r="AS235" s="258"/>
    </row>
    <row r="236" spans="1:45">
      <c r="A236" s="275"/>
      <c r="B236" s="276"/>
      <c r="C236" s="4" t="s">
        <v>71</v>
      </c>
      <c r="N236" s="9"/>
      <c r="O236" s="8"/>
      <c r="P236" s="209" t="s">
        <v>44</v>
      </c>
      <c r="Q236" s="209"/>
      <c r="R236" s="289">
        <v>4</v>
      </c>
      <c r="S236" s="289"/>
      <c r="T236" s="289">
        <v>3</v>
      </c>
      <c r="U236" s="289"/>
      <c r="V236" s="9"/>
      <c r="W236" s="8"/>
      <c r="X236" s="288" t="s">
        <v>231</v>
      </c>
      <c r="Y236" s="288"/>
      <c r="Z236" s="301">
        <v>0.98199999999999998</v>
      </c>
      <c r="AA236" s="301"/>
      <c r="AB236" s="9"/>
      <c r="AC236" s="69"/>
      <c r="AD236" s="201"/>
      <c r="AQ236" s="72"/>
      <c r="AR236" s="257"/>
      <c r="AS236" s="258"/>
    </row>
    <row r="237" spans="1:45">
      <c r="A237" s="354" t="s">
        <v>985</v>
      </c>
      <c r="B237" s="276"/>
      <c r="C237" s="4" t="s">
        <v>70</v>
      </c>
      <c r="N237" s="9"/>
      <c r="O237" s="8"/>
      <c r="P237" s="208" t="s">
        <v>45</v>
      </c>
      <c r="Q237" s="208"/>
      <c r="R237" s="288">
        <v>4</v>
      </c>
      <c r="S237" s="288"/>
      <c r="T237" s="288">
        <v>3</v>
      </c>
      <c r="U237" s="288"/>
      <c r="V237" s="9"/>
      <c r="W237" s="8"/>
      <c r="X237" s="289" t="s">
        <v>232</v>
      </c>
      <c r="Y237" s="289"/>
      <c r="Z237" s="290">
        <v>0.996</v>
      </c>
      <c r="AA237" s="290"/>
      <c r="AB237" s="9"/>
      <c r="AC237" s="69"/>
      <c r="AD237" s="201"/>
      <c r="AI237" s="76"/>
      <c r="AQ237" s="72"/>
      <c r="AR237" s="257"/>
      <c r="AS237" s="258"/>
    </row>
    <row r="238" spans="1:45" ht="12.75" thickBot="1">
      <c r="A238" s="354" t="s">
        <v>986</v>
      </c>
      <c r="B238" s="276"/>
      <c r="C238" s="149" t="s">
        <v>783</v>
      </c>
      <c r="N238" s="9"/>
      <c r="O238" s="10"/>
      <c r="P238" s="11"/>
      <c r="Q238" s="11"/>
      <c r="R238" s="11"/>
      <c r="S238" s="11"/>
      <c r="T238" s="11"/>
      <c r="U238" s="11"/>
      <c r="V238" s="12"/>
      <c r="W238" s="10"/>
      <c r="X238" s="322" t="s">
        <v>233</v>
      </c>
      <c r="Y238" s="322"/>
      <c r="Z238" s="306">
        <v>0.999</v>
      </c>
      <c r="AA238" s="306"/>
      <c r="AB238" s="12"/>
      <c r="AC238" s="69"/>
      <c r="AQ238" s="72"/>
      <c r="AR238" s="257"/>
      <c r="AS238" s="258"/>
    </row>
    <row r="239" spans="1:45">
      <c r="A239" s="354" t="s">
        <v>985</v>
      </c>
      <c r="B239" s="276"/>
      <c r="C239" s="149" t="s">
        <v>714</v>
      </c>
      <c r="N239" s="9"/>
      <c r="O239" s="285" t="s">
        <v>255</v>
      </c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7"/>
      <c r="AC239" s="69"/>
      <c r="AD239" s="201"/>
      <c r="AQ239" s="72"/>
      <c r="AR239" s="257"/>
      <c r="AS239" s="258"/>
    </row>
    <row r="240" spans="1:45" ht="12.75" thickBot="1">
      <c r="A240" s="353" t="s">
        <v>988</v>
      </c>
      <c r="B240" s="282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0"/>
      <c r="P240" s="291" t="s">
        <v>256</v>
      </c>
      <c r="Q240" s="291"/>
      <c r="R240" s="291"/>
      <c r="S240" s="11"/>
      <c r="T240" s="11"/>
      <c r="U240" s="11"/>
      <c r="V240" s="291" t="s">
        <v>257</v>
      </c>
      <c r="W240" s="291"/>
      <c r="X240" s="291"/>
      <c r="Y240" s="11"/>
      <c r="Z240" s="11"/>
      <c r="AA240" s="11"/>
      <c r="AB240" s="12"/>
      <c r="AC240" s="73"/>
      <c r="AD240" s="205"/>
      <c r="AE240" s="74"/>
      <c r="AF240" s="74"/>
      <c r="AG240" s="74"/>
      <c r="AH240" s="74"/>
      <c r="AI240" s="206"/>
      <c r="AJ240" s="74"/>
      <c r="AK240" s="74"/>
      <c r="AL240" s="74"/>
      <c r="AM240" s="74"/>
      <c r="AN240" s="74"/>
      <c r="AO240" s="74"/>
      <c r="AP240" s="74"/>
      <c r="AQ240" s="75"/>
      <c r="AR240" s="257"/>
      <c r="AS240" s="258"/>
    </row>
    <row r="241" spans="1:52" s="109" customFormat="1" ht="13.5" thickBot="1">
      <c r="A241" s="277" t="s">
        <v>29</v>
      </c>
      <c r="B241" s="278"/>
      <c r="C241" s="278"/>
      <c r="D241" s="284" t="s">
        <v>196</v>
      </c>
      <c r="E241" s="284"/>
      <c r="F241" s="284"/>
      <c r="G241" s="284"/>
      <c r="H241" s="284"/>
      <c r="I241" s="284"/>
      <c r="J241" s="284"/>
      <c r="K241" s="284"/>
      <c r="L241" s="284"/>
      <c r="M241" s="284"/>
      <c r="N241" s="284"/>
      <c r="O241" s="278" t="s">
        <v>30</v>
      </c>
      <c r="P241" s="278"/>
      <c r="Q241" s="278"/>
      <c r="R241" s="284" t="s">
        <v>97</v>
      </c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4"/>
      <c r="AD241" s="278" t="s">
        <v>32</v>
      </c>
      <c r="AE241" s="278"/>
      <c r="AF241" s="278"/>
      <c r="AG241" s="278"/>
      <c r="AH241" s="284" t="s">
        <v>68</v>
      </c>
      <c r="AI241" s="284"/>
      <c r="AJ241" s="284"/>
      <c r="AK241" s="284" t="s">
        <v>649</v>
      </c>
      <c r="AL241" s="284"/>
      <c r="AM241" s="284"/>
      <c r="AN241" s="284"/>
      <c r="AO241" s="284"/>
      <c r="AP241" s="284"/>
      <c r="AQ241" s="304"/>
      <c r="AR241" s="257" t="s">
        <v>274</v>
      </c>
      <c r="AS241" s="258"/>
    </row>
    <row r="242" spans="1:52" s="149" customFormat="1">
      <c r="A242" s="262" t="s">
        <v>223</v>
      </c>
      <c r="B242" s="263"/>
      <c r="C242" s="263"/>
      <c r="D242" s="263"/>
      <c r="E242" s="263"/>
      <c r="F242" s="263"/>
      <c r="G242" s="263"/>
      <c r="H242" s="263"/>
      <c r="I242" s="263"/>
      <c r="J242" s="264"/>
      <c r="K242" s="262" t="s">
        <v>305</v>
      </c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  <c r="AA242" s="263"/>
      <c r="AB242" s="263"/>
      <c r="AC242" s="263"/>
      <c r="AD242" s="264"/>
      <c r="AE242" s="262" t="s">
        <v>224</v>
      </c>
      <c r="AF242" s="263"/>
      <c r="AG242" s="263"/>
      <c r="AH242" s="263"/>
      <c r="AI242" s="263"/>
      <c r="AJ242" s="263"/>
      <c r="AK242" s="263"/>
      <c r="AL242" s="263"/>
      <c r="AM242" s="263"/>
      <c r="AN242" s="263"/>
      <c r="AO242" s="263"/>
      <c r="AP242" s="263"/>
      <c r="AQ242" s="264"/>
      <c r="AR242" s="257"/>
      <c r="AS242" s="258"/>
    </row>
    <row r="243" spans="1:52">
      <c r="A243" s="8"/>
      <c r="B243" s="146" t="s">
        <v>36</v>
      </c>
      <c r="C243" s="146"/>
      <c r="D243" s="146"/>
      <c r="E243" s="146"/>
      <c r="F243" s="260" t="s">
        <v>235</v>
      </c>
      <c r="G243" s="260"/>
      <c r="H243" s="260"/>
      <c r="I243" s="149" t="s">
        <v>25</v>
      </c>
      <c r="J243" s="9"/>
      <c r="K243" s="8"/>
      <c r="L243" s="261" t="s">
        <v>198</v>
      </c>
      <c r="M243" s="261"/>
      <c r="N243" s="261"/>
      <c r="O243" s="261"/>
      <c r="P243" s="260" t="s">
        <v>242</v>
      </c>
      <c r="Q243" s="260"/>
      <c r="R243" s="260"/>
      <c r="S243" s="332" t="s">
        <v>28</v>
      </c>
      <c r="T243" s="332"/>
      <c r="U243" s="261" t="s">
        <v>207</v>
      </c>
      <c r="V243" s="261"/>
      <c r="W243" s="261"/>
      <c r="X243" s="261"/>
      <c r="Y243" s="260" t="s">
        <v>238</v>
      </c>
      <c r="Z243" s="260"/>
      <c r="AA243" s="260"/>
      <c r="AB243" s="332" t="s">
        <v>221</v>
      </c>
      <c r="AC243" s="332"/>
      <c r="AD243" s="72"/>
      <c r="AE243" s="69"/>
      <c r="AG243" s="333" t="s">
        <v>197</v>
      </c>
      <c r="AH243" s="333"/>
      <c r="AI243" s="333"/>
      <c r="AJ243" s="333"/>
      <c r="AK243" s="333"/>
      <c r="AL243" s="313" t="s">
        <v>730</v>
      </c>
      <c r="AM243" s="313"/>
      <c r="AN243" s="313"/>
      <c r="AO243" s="154" t="s">
        <v>220</v>
      </c>
      <c r="AQ243" s="72"/>
      <c r="AR243" s="257"/>
      <c r="AS243" s="258"/>
      <c r="AU243" s="4">
        <f t="shared" ref="AU243:AU248" si="15">VLOOKUP(F243,$BA$13:$BD$17,4,FALSE)</f>
        <v>15</v>
      </c>
      <c r="AV243" s="4">
        <f t="shared" ref="AV243:AV252" si="16">VLOOKUP(P243,$BA$1:$BD$6,4,FALSE)</f>
        <v>4</v>
      </c>
      <c r="AW243" s="4" t="str">
        <f>D241</f>
        <v>H. Zenati</v>
      </c>
      <c r="AX243" s="4" t="str">
        <f>K242</f>
        <v>Military Operation Specialty: Smartgun Operator</v>
      </c>
      <c r="AY243" s="4">
        <f>SUM(AU243:AU248,AV243:AV263)</f>
        <v>114</v>
      </c>
      <c r="AZ243" s="4">
        <f>SUM(AU243:AU248)</f>
        <v>80</v>
      </c>
    </row>
    <row r="244" spans="1:52">
      <c r="A244" s="8"/>
      <c r="B244" s="151" t="s">
        <v>34</v>
      </c>
      <c r="C244" s="151"/>
      <c r="D244" s="151"/>
      <c r="E244" s="151"/>
      <c r="F244" s="302" t="s">
        <v>229</v>
      </c>
      <c r="G244" s="302"/>
      <c r="H244" s="302"/>
      <c r="I244" s="150" t="s">
        <v>220</v>
      </c>
      <c r="J244" s="9"/>
      <c r="K244" s="8"/>
      <c r="L244" s="283" t="s">
        <v>199</v>
      </c>
      <c r="M244" s="283"/>
      <c r="N244" s="283"/>
      <c r="O244" s="283"/>
      <c r="P244" s="302" t="s">
        <v>241</v>
      </c>
      <c r="Q244" s="302"/>
      <c r="R244" s="302"/>
      <c r="S244" s="334" t="s">
        <v>25</v>
      </c>
      <c r="T244" s="334"/>
      <c r="U244" s="283" t="s">
        <v>208</v>
      </c>
      <c r="V244" s="283"/>
      <c r="W244" s="283"/>
      <c r="X244" s="283"/>
      <c r="Y244" s="302" t="s">
        <v>238</v>
      </c>
      <c r="Z244" s="302"/>
      <c r="AA244" s="302"/>
      <c r="AB244" s="334" t="s">
        <v>221</v>
      </c>
      <c r="AC244" s="334"/>
      <c r="AD244" s="72"/>
      <c r="AE244" s="335" t="s">
        <v>1008</v>
      </c>
      <c r="AF244" s="336"/>
      <c r="AG244" s="336"/>
      <c r="AH244" s="336"/>
      <c r="AI244" s="336"/>
      <c r="AJ244" s="336"/>
      <c r="AK244" s="336"/>
      <c r="AL244" s="336"/>
      <c r="AM244" s="336"/>
      <c r="AN244" s="336"/>
      <c r="AO244" s="336"/>
      <c r="AP244" s="336"/>
      <c r="AQ244" s="337"/>
      <c r="AR244" s="257"/>
      <c r="AS244" s="258"/>
      <c r="AU244" s="4">
        <f t="shared" si="15"/>
        <v>10</v>
      </c>
      <c r="AV244" s="4">
        <f t="shared" si="16"/>
        <v>3</v>
      </c>
      <c r="AW244" s="4">
        <v>938</v>
      </c>
    </row>
    <row r="245" spans="1:52">
      <c r="A245" s="8"/>
      <c r="B245" s="146" t="s">
        <v>843</v>
      </c>
      <c r="C245" s="146"/>
      <c r="D245" s="146"/>
      <c r="E245" s="146"/>
      <c r="F245" s="260" t="s">
        <v>235</v>
      </c>
      <c r="G245" s="260"/>
      <c r="H245" s="260"/>
      <c r="I245" s="149" t="s">
        <v>25</v>
      </c>
      <c r="J245" s="9"/>
      <c r="K245" s="8"/>
      <c r="L245" s="261" t="s">
        <v>200</v>
      </c>
      <c r="M245" s="261"/>
      <c r="N245" s="261"/>
      <c r="O245" s="261"/>
      <c r="P245" s="260" t="s">
        <v>240</v>
      </c>
      <c r="Q245" s="260"/>
      <c r="R245" s="260"/>
      <c r="S245" s="332" t="s">
        <v>220</v>
      </c>
      <c r="T245" s="332"/>
      <c r="U245" s="261" t="s">
        <v>209</v>
      </c>
      <c r="V245" s="261"/>
      <c r="W245" s="261"/>
      <c r="X245" s="261"/>
      <c r="Y245" s="260" t="s">
        <v>238</v>
      </c>
      <c r="Z245" s="260"/>
      <c r="AA245" s="260"/>
      <c r="AB245" s="332" t="s">
        <v>221</v>
      </c>
      <c r="AC245" s="332"/>
      <c r="AD245" s="72"/>
      <c r="AE245" s="187" t="s">
        <v>680</v>
      </c>
      <c r="AF245" s="327" t="s">
        <v>1009</v>
      </c>
      <c r="AG245" s="327"/>
      <c r="AH245" s="327"/>
      <c r="AI245" s="327" t="s">
        <v>989</v>
      </c>
      <c r="AJ245" s="327"/>
      <c r="AK245" s="327"/>
      <c r="AL245" s="327"/>
      <c r="AM245" s="327"/>
      <c r="AN245" s="327" t="s">
        <v>1009</v>
      </c>
      <c r="AO245" s="327"/>
      <c r="AP245" s="327"/>
      <c r="AQ245" s="188" t="s">
        <v>680</v>
      </c>
      <c r="AR245" s="257"/>
      <c r="AS245" s="258"/>
      <c r="AU245" s="4">
        <f t="shared" si="15"/>
        <v>15</v>
      </c>
      <c r="AV245" s="4">
        <f t="shared" si="16"/>
        <v>2</v>
      </c>
      <c r="AW245" s="4">
        <v>1222</v>
      </c>
    </row>
    <row r="246" spans="1:52">
      <c r="A246" s="8"/>
      <c r="B246" s="151" t="s">
        <v>37</v>
      </c>
      <c r="C246" s="152"/>
      <c r="D246" s="152"/>
      <c r="E246" s="152"/>
      <c r="F246" s="302" t="s">
        <v>236</v>
      </c>
      <c r="G246" s="302"/>
      <c r="H246" s="302"/>
      <c r="I246" s="150" t="s">
        <v>28</v>
      </c>
      <c r="J246" s="9"/>
      <c r="K246" s="8"/>
      <c r="L246" s="283" t="s">
        <v>201</v>
      </c>
      <c r="M246" s="283"/>
      <c r="N246" s="283"/>
      <c r="O246" s="283"/>
      <c r="P246" s="302" t="s">
        <v>241</v>
      </c>
      <c r="Q246" s="302"/>
      <c r="R246" s="302"/>
      <c r="S246" s="334" t="s">
        <v>25</v>
      </c>
      <c r="T246" s="334"/>
      <c r="U246" s="283" t="s">
        <v>210</v>
      </c>
      <c r="V246" s="283"/>
      <c r="W246" s="283"/>
      <c r="X246" s="283"/>
      <c r="Y246" s="302" t="s">
        <v>240</v>
      </c>
      <c r="Z246" s="302"/>
      <c r="AA246" s="302"/>
      <c r="AB246" s="334" t="s">
        <v>220</v>
      </c>
      <c r="AC246" s="334"/>
      <c r="AD246" s="72"/>
      <c r="AE246" s="338" t="s">
        <v>681</v>
      </c>
      <c r="AF246" s="339" t="s">
        <v>679</v>
      </c>
      <c r="AG246" s="339"/>
      <c r="AH246" s="339"/>
      <c r="AJ246" s="339" t="s">
        <v>311</v>
      </c>
      <c r="AK246" s="339"/>
      <c r="AL246" s="339"/>
      <c r="AN246" s="339" t="s">
        <v>217</v>
      </c>
      <c r="AO246" s="339"/>
      <c r="AP246" s="339"/>
      <c r="AQ246" s="340" t="s">
        <v>682</v>
      </c>
      <c r="AR246" s="257"/>
      <c r="AS246" s="258"/>
      <c r="AU246" s="4">
        <f t="shared" si="15"/>
        <v>20</v>
      </c>
      <c r="AV246" s="4">
        <f t="shared" si="16"/>
        <v>3</v>
      </c>
    </row>
    <row r="247" spans="1:52">
      <c r="A247" s="8"/>
      <c r="B247" s="146" t="s">
        <v>195</v>
      </c>
      <c r="F247" s="260" t="s">
        <v>229</v>
      </c>
      <c r="G247" s="260"/>
      <c r="H247" s="260"/>
      <c r="I247" s="149" t="s">
        <v>220</v>
      </c>
      <c r="J247" s="9"/>
      <c r="K247" s="8"/>
      <c r="L247" s="261" t="s">
        <v>202</v>
      </c>
      <c r="M247" s="261"/>
      <c r="N247" s="261"/>
      <c r="O247" s="261"/>
      <c r="P247" s="260" t="s">
        <v>241</v>
      </c>
      <c r="Q247" s="260"/>
      <c r="R247" s="260"/>
      <c r="S247" s="332" t="s">
        <v>25</v>
      </c>
      <c r="T247" s="332"/>
      <c r="U247" s="261" t="s">
        <v>211</v>
      </c>
      <c r="V247" s="261"/>
      <c r="W247" s="261"/>
      <c r="X247" s="261"/>
      <c r="Y247" s="260" t="s">
        <v>239</v>
      </c>
      <c r="Z247" s="260"/>
      <c r="AA247" s="260"/>
      <c r="AB247" s="332" t="s">
        <v>26</v>
      </c>
      <c r="AC247" s="332"/>
      <c r="AD247" s="72"/>
      <c r="AE247" s="338"/>
      <c r="AF247" s="341" t="s">
        <v>683</v>
      </c>
      <c r="AG247" s="341"/>
      <c r="AH247" s="341"/>
      <c r="AI247" s="341"/>
      <c r="AJ247" s="341"/>
      <c r="AK247" s="341"/>
      <c r="AL247" s="341"/>
      <c r="AM247" s="341"/>
      <c r="AN247" s="341"/>
      <c r="AO247" s="341"/>
      <c r="AP247" s="341"/>
      <c r="AQ247" s="340"/>
      <c r="AR247" s="257"/>
      <c r="AS247" s="258"/>
      <c r="AU247" s="4">
        <f t="shared" si="15"/>
        <v>10</v>
      </c>
      <c r="AV247" s="4">
        <f t="shared" si="16"/>
        <v>3</v>
      </c>
    </row>
    <row r="248" spans="1:52">
      <c r="A248" s="8"/>
      <c r="B248" s="151" t="s">
        <v>38</v>
      </c>
      <c r="C248" s="152"/>
      <c r="D248" s="152"/>
      <c r="E248" s="152"/>
      <c r="F248" s="302" t="s">
        <v>229</v>
      </c>
      <c r="G248" s="302"/>
      <c r="H248" s="302"/>
      <c r="I248" s="150" t="s">
        <v>220</v>
      </c>
      <c r="J248" s="9"/>
      <c r="K248" s="8"/>
      <c r="L248" s="283" t="s">
        <v>203</v>
      </c>
      <c r="M248" s="283"/>
      <c r="N248" s="283"/>
      <c r="O248" s="283"/>
      <c r="P248" s="302" t="s">
        <v>239</v>
      </c>
      <c r="Q248" s="302"/>
      <c r="R248" s="302"/>
      <c r="S248" s="334" t="s">
        <v>26</v>
      </c>
      <c r="T248" s="334"/>
      <c r="U248" s="283" t="s">
        <v>212</v>
      </c>
      <c r="V248" s="283"/>
      <c r="W248" s="283"/>
      <c r="X248" s="283"/>
      <c r="Y248" s="302" t="s">
        <v>240</v>
      </c>
      <c r="Z248" s="302"/>
      <c r="AA248" s="302"/>
      <c r="AB248" s="334" t="s">
        <v>220</v>
      </c>
      <c r="AC248" s="334"/>
      <c r="AD248" s="72"/>
      <c r="AE248" s="338"/>
      <c r="AF248" s="189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1"/>
      <c r="AQ248" s="340"/>
      <c r="AR248" s="257"/>
      <c r="AS248" s="258"/>
      <c r="AU248" s="4">
        <f t="shared" si="15"/>
        <v>10</v>
      </c>
      <c r="AV248" s="4">
        <f t="shared" si="16"/>
        <v>1</v>
      </c>
    </row>
    <row r="249" spans="1:52">
      <c r="A249" s="8"/>
      <c r="J249" s="9"/>
      <c r="K249" s="8"/>
      <c r="L249" s="261" t="s">
        <v>218</v>
      </c>
      <c r="M249" s="261"/>
      <c r="N249" s="261"/>
      <c r="O249" s="261"/>
      <c r="P249" s="260" t="s">
        <v>240</v>
      </c>
      <c r="Q249" s="260"/>
      <c r="R249" s="260"/>
      <c r="S249" s="332" t="s">
        <v>220</v>
      </c>
      <c r="T249" s="332"/>
      <c r="U249" s="261" t="s">
        <v>213</v>
      </c>
      <c r="V249" s="261"/>
      <c r="W249" s="261"/>
      <c r="X249" s="261"/>
      <c r="Y249" s="260" t="s">
        <v>241</v>
      </c>
      <c r="Z249" s="260"/>
      <c r="AA249" s="260"/>
      <c r="AB249" s="332" t="s">
        <v>25</v>
      </c>
      <c r="AC249" s="332"/>
      <c r="AD249" s="72"/>
      <c r="AE249" s="338"/>
      <c r="AF249" s="192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4"/>
      <c r="AQ249" s="340"/>
      <c r="AR249" s="257"/>
      <c r="AS249" s="258"/>
      <c r="AV249" s="4">
        <f t="shared" si="16"/>
        <v>2</v>
      </c>
    </row>
    <row r="250" spans="1:52">
      <c r="A250" s="8"/>
      <c r="B250" s="293" t="s">
        <v>39</v>
      </c>
      <c r="C250" s="293"/>
      <c r="D250" s="293"/>
      <c r="E250" s="293"/>
      <c r="F250" s="294">
        <v>7</v>
      </c>
      <c r="G250" s="295"/>
      <c r="H250" s="295"/>
      <c r="I250" s="296"/>
      <c r="J250" s="9"/>
      <c r="K250" s="8"/>
      <c r="L250" s="283" t="s">
        <v>204</v>
      </c>
      <c r="M250" s="283"/>
      <c r="N250" s="283"/>
      <c r="O250" s="283"/>
      <c r="P250" s="302" t="s">
        <v>238</v>
      </c>
      <c r="Q250" s="302"/>
      <c r="R250" s="302"/>
      <c r="S250" s="334" t="s">
        <v>221</v>
      </c>
      <c r="T250" s="334"/>
      <c r="U250" s="283" t="s">
        <v>214</v>
      </c>
      <c r="V250" s="283"/>
      <c r="W250" s="283"/>
      <c r="X250" s="283"/>
      <c r="Y250" s="302" t="s">
        <v>240</v>
      </c>
      <c r="Z250" s="302"/>
      <c r="AA250" s="302"/>
      <c r="AB250" s="334" t="s">
        <v>220</v>
      </c>
      <c r="AC250" s="334"/>
      <c r="AD250" s="72"/>
      <c r="AE250" s="338"/>
      <c r="AF250" s="342" t="s">
        <v>684</v>
      </c>
      <c r="AG250" s="342"/>
      <c r="AH250" s="342"/>
      <c r="AI250" s="342"/>
      <c r="AJ250" s="342"/>
      <c r="AK250" s="342"/>
      <c r="AL250" s="342"/>
      <c r="AM250" s="342"/>
      <c r="AN250" s="342"/>
      <c r="AO250" s="342"/>
      <c r="AP250" s="342"/>
      <c r="AQ250" s="340"/>
      <c r="AR250" s="257"/>
      <c r="AS250" s="258"/>
      <c r="AV250" s="4">
        <f t="shared" si="16"/>
        <v>0</v>
      </c>
    </row>
    <row r="251" spans="1:52">
      <c r="A251" s="8"/>
      <c r="B251" s="292" t="s">
        <v>244</v>
      </c>
      <c r="C251" s="292"/>
      <c r="D251" s="292"/>
      <c r="E251" s="292"/>
      <c r="F251" s="292"/>
      <c r="G251" s="292"/>
      <c r="H251" s="292"/>
      <c r="I251" s="292"/>
      <c r="J251" s="9"/>
      <c r="K251" s="8"/>
      <c r="L251" s="261" t="s">
        <v>205</v>
      </c>
      <c r="M251" s="261"/>
      <c r="N251" s="261"/>
      <c r="O251" s="261"/>
      <c r="P251" s="260" t="s">
        <v>241</v>
      </c>
      <c r="Q251" s="260"/>
      <c r="R251" s="260"/>
      <c r="S251" s="332" t="s">
        <v>25</v>
      </c>
      <c r="T251" s="332"/>
      <c r="U251" s="261" t="s">
        <v>215</v>
      </c>
      <c r="V251" s="261"/>
      <c r="W251" s="261"/>
      <c r="X251" s="261"/>
      <c r="Y251" s="260" t="s">
        <v>239</v>
      </c>
      <c r="Z251" s="260"/>
      <c r="AA251" s="260"/>
      <c r="AB251" s="332" t="s">
        <v>26</v>
      </c>
      <c r="AC251" s="332"/>
      <c r="AD251" s="72"/>
      <c r="AE251" s="338"/>
      <c r="AF251" s="189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1"/>
      <c r="AQ251" s="340"/>
      <c r="AR251" s="257"/>
      <c r="AS251" s="258"/>
      <c r="AV251" s="4">
        <f t="shared" si="16"/>
        <v>3</v>
      </c>
    </row>
    <row r="252" spans="1:52" ht="12.75" thickBot="1">
      <c r="A252" s="10"/>
      <c r="B252" s="11"/>
      <c r="C252" s="11"/>
      <c r="D252" s="11"/>
      <c r="E252" s="11"/>
      <c r="F252" s="11"/>
      <c r="G252" s="11"/>
      <c r="H252" s="11"/>
      <c r="I252" s="11"/>
      <c r="J252" s="12"/>
      <c r="K252" s="10"/>
      <c r="L252" s="300" t="s">
        <v>206</v>
      </c>
      <c r="M252" s="300"/>
      <c r="N252" s="300"/>
      <c r="O252" s="300"/>
      <c r="P252" s="323" t="s">
        <v>238</v>
      </c>
      <c r="Q252" s="323"/>
      <c r="R252" s="323"/>
      <c r="S252" s="343" t="s">
        <v>221</v>
      </c>
      <c r="T252" s="343"/>
      <c r="U252" s="300"/>
      <c r="V252" s="300"/>
      <c r="W252" s="300"/>
      <c r="X252" s="300"/>
      <c r="Y252" s="323"/>
      <c r="Z252" s="323"/>
      <c r="AA252" s="323"/>
      <c r="AB252" s="343"/>
      <c r="AC252" s="343"/>
      <c r="AD252" s="75"/>
      <c r="AE252" s="195"/>
      <c r="AF252" s="196"/>
      <c r="AG252" s="197"/>
      <c r="AH252" s="197"/>
      <c r="AI252" s="197"/>
      <c r="AJ252" s="197"/>
      <c r="AK252" s="197"/>
      <c r="AL252" s="197"/>
      <c r="AM252" s="197"/>
      <c r="AN252" s="197"/>
      <c r="AO252" s="197"/>
      <c r="AP252" s="198"/>
      <c r="AQ252" s="199"/>
      <c r="AR252" s="257"/>
      <c r="AS252" s="258"/>
      <c r="AV252" s="4">
        <f t="shared" si="16"/>
        <v>0</v>
      </c>
    </row>
    <row r="253" spans="1:52" s="149" customFormat="1">
      <c r="A253" s="271" t="s">
        <v>807</v>
      </c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3"/>
      <c r="O253" s="132"/>
      <c r="AC253" s="271" t="s">
        <v>247</v>
      </c>
      <c r="AD253" s="272"/>
      <c r="AE253" s="272"/>
      <c r="AF253" s="272"/>
      <c r="AG253" s="272"/>
      <c r="AH253" s="272"/>
      <c r="AI253" s="272"/>
      <c r="AJ253" s="272"/>
      <c r="AK253" s="272"/>
      <c r="AL253" s="272"/>
      <c r="AM253" s="272"/>
      <c r="AN253" s="272"/>
      <c r="AO253" s="272"/>
      <c r="AP253" s="272"/>
      <c r="AQ253" s="273"/>
      <c r="AR253" s="257"/>
      <c r="AS253" s="258"/>
      <c r="AV253" s="149">
        <f t="shared" ref="AV253:AV261" si="17">VLOOKUP(Y243,$BA$1:$BD$6,4,FALSE)</f>
        <v>0</v>
      </c>
    </row>
    <row r="254" spans="1:52">
      <c r="A254" s="265" t="s">
        <v>814</v>
      </c>
      <c r="B254" s="266"/>
      <c r="C254" s="266"/>
      <c r="D254" s="266"/>
      <c r="E254" s="266"/>
      <c r="F254" s="266"/>
      <c r="G254" s="266"/>
      <c r="H254" s="149"/>
      <c r="I254" s="149"/>
      <c r="J254" s="149"/>
      <c r="K254" s="149"/>
      <c r="L254" s="149"/>
      <c r="M254" s="149"/>
      <c r="N254" s="149"/>
      <c r="O254" s="8"/>
      <c r="AC254" s="84" t="s">
        <v>226</v>
      </c>
      <c r="AD254" s="200"/>
      <c r="AQ254" s="72"/>
      <c r="AR254" s="257"/>
      <c r="AS254" s="258"/>
      <c r="AV254" s="4">
        <f t="shared" si="17"/>
        <v>0</v>
      </c>
    </row>
    <row r="255" spans="1:52">
      <c r="A255" s="267" t="s">
        <v>815</v>
      </c>
      <c r="B255" s="268"/>
      <c r="C255" s="268"/>
      <c r="D255" s="268"/>
      <c r="E255" s="268"/>
      <c r="F255" s="268"/>
      <c r="G255" s="268"/>
      <c r="H255" s="259">
        <v>101721</v>
      </c>
      <c r="I255" s="259"/>
      <c r="J255" s="259"/>
      <c r="K255" s="259"/>
      <c r="L255" s="147"/>
      <c r="M255" s="147"/>
      <c r="N255" s="134"/>
      <c r="O255" s="8"/>
      <c r="AC255" s="69"/>
      <c r="AD255" s="71" t="s">
        <v>540</v>
      </c>
      <c r="AQ255" s="72"/>
      <c r="AR255" s="257"/>
      <c r="AS255" s="258"/>
      <c r="AV255" s="4">
        <f t="shared" si="17"/>
        <v>0</v>
      </c>
    </row>
    <row r="256" spans="1:52">
      <c r="A256" s="269" t="s">
        <v>829</v>
      </c>
      <c r="B256" s="270"/>
      <c r="C256" s="270"/>
      <c r="D256" s="270"/>
      <c r="E256" s="270"/>
      <c r="F256" s="270"/>
      <c r="G256" s="270"/>
      <c r="H256" s="259">
        <v>103883</v>
      </c>
      <c r="I256" s="259"/>
      <c r="J256" s="259"/>
      <c r="K256" s="259"/>
      <c r="L256" s="298" t="str">
        <f>CONCATENATE("[",ROUND(AW244/30,1),"]")</f>
        <v>[31.3]</v>
      </c>
      <c r="M256" s="298"/>
      <c r="N256" s="299"/>
      <c r="O256" s="8"/>
      <c r="AC256" s="69"/>
      <c r="AD256" s="71" t="s">
        <v>1157</v>
      </c>
      <c r="AQ256" s="72"/>
      <c r="AR256" s="257"/>
      <c r="AS256" s="258"/>
      <c r="AV256" s="4">
        <f t="shared" si="17"/>
        <v>2</v>
      </c>
    </row>
    <row r="257" spans="1:48">
      <c r="A257" s="269" t="s">
        <v>808</v>
      </c>
      <c r="B257" s="270"/>
      <c r="C257" s="270"/>
      <c r="D257" s="270"/>
      <c r="E257" s="270"/>
      <c r="F257" s="270"/>
      <c r="G257" s="270"/>
      <c r="H257" s="279">
        <f>AW245/2160</f>
        <v>0.56574074074074077</v>
      </c>
      <c r="I257" s="279"/>
      <c r="J257" s="279"/>
      <c r="K257" s="279"/>
      <c r="L257" s="279"/>
      <c r="M257" s="279"/>
      <c r="N257" s="280"/>
      <c r="O257" s="8"/>
      <c r="AC257" s="69"/>
      <c r="AD257" s="71" t="s">
        <v>541</v>
      </c>
      <c r="AQ257" s="72"/>
      <c r="AR257" s="257"/>
      <c r="AS257" s="258"/>
      <c r="AV257" s="4">
        <f t="shared" si="17"/>
        <v>1</v>
      </c>
    </row>
    <row r="258" spans="1:48">
      <c r="A258" s="267" t="s">
        <v>810</v>
      </c>
      <c r="B258" s="268"/>
      <c r="C258" s="268"/>
      <c r="D258" s="268"/>
      <c r="E258" s="268"/>
      <c r="F258" s="268"/>
      <c r="G258" s="268"/>
      <c r="H258" s="149" t="s">
        <v>844</v>
      </c>
      <c r="I258" s="149"/>
      <c r="J258" s="149"/>
      <c r="K258" s="149"/>
      <c r="L258" s="149"/>
      <c r="N258" s="149"/>
      <c r="O258" s="8"/>
      <c r="AC258" s="69"/>
      <c r="AD258" s="71" t="s">
        <v>1161</v>
      </c>
      <c r="AQ258" s="72"/>
      <c r="AR258" s="257"/>
      <c r="AS258" s="258"/>
      <c r="AV258" s="4">
        <f t="shared" si="17"/>
        <v>2</v>
      </c>
    </row>
    <row r="259" spans="1:48">
      <c r="A259" s="274" t="s">
        <v>816</v>
      </c>
      <c r="B259" s="261"/>
      <c r="C259" s="261"/>
      <c r="D259" s="261"/>
      <c r="E259" s="261"/>
      <c r="F259" s="261"/>
      <c r="G259" s="261"/>
      <c r="H259" s="149"/>
      <c r="I259" s="149"/>
      <c r="J259" s="149"/>
      <c r="K259" s="149"/>
      <c r="L259" s="149"/>
      <c r="N259" s="149"/>
      <c r="O259" s="8"/>
      <c r="AC259" s="69"/>
      <c r="AD259" s="71" t="s">
        <v>542</v>
      </c>
      <c r="AQ259" s="72"/>
      <c r="AR259" s="257"/>
      <c r="AS259" s="258"/>
      <c r="AV259" s="4">
        <f t="shared" si="17"/>
        <v>3</v>
      </c>
    </row>
    <row r="260" spans="1:48">
      <c r="A260" s="267" t="s">
        <v>811</v>
      </c>
      <c r="B260" s="268"/>
      <c r="C260" s="268"/>
      <c r="D260" s="268"/>
      <c r="E260" s="268"/>
      <c r="F260" s="268"/>
      <c r="G260" s="268"/>
      <c r="H260" s="149" t="s">
        <v>872</v>
      </c>
      <c r="I260" s="149"/>
      <c r="J260" s="149"/>
      <c r="K260" s="149"/>
      <c r="L260" s="149"/>
      <c r="N260" s="149"/>
      <c r="O260" s="8"/>
      <c r="AC260" s="69"/>
      <c r="AD260" s="71" t="s">
        <v>543</v>
      </c>
      <c r="AQ260" s="72"/>
      <c r="AR260" s="257"/>
      <c r="AS260" s="258"/>
      <c r="AV260" s="4">
        <f t="shared" si="17"/>
        <v>2</v>
      </c>
    </row>
    <row r="261" spans="1:48">
      <c r="A261" s="269" t="s">
        <v>817</v>
      </c>
      <c r="B261" s="270"/>
      <c r="C261" s="270"/>
      <c r="D261" s="270"/>
      <c r="E261" s="270"/>
      <c r="F261" s="270"/>
      <c r="G261" s="270"/>
      <c r="H261" s="149">
        <v>5</v>
      </c>
      <c r="I261" s="149"/>
      <c r="J261" s="149"/>
      <c r="K261" s="149"/>
      <c r="L261" s="149"/>
      <c r="N261" s="149"/>
      <c r="O261" s="8"/>
      <c r="AC261" s="69"/>
      <c r="AD261" s="71" t="s">
        <v>1156</v>
      </c>
      <c r="AQ261" s="72"/>
      <c r="AR261" s="257"/>
      <c r="AS261" s="258"/>
      <c r="AV261" s="4">
        <f t="shared" si="17"/>
        <v>1</v>
      </c>
    </row>
    <row r="262" spans="1:48">
      <c r="A262" s="265" t="s">
        <v>818</v>
      </c>
      <c r="B262" s="266"/>
      <c r="C262" s="266"/>
      <c r="D262" s="266"/>
      <c r="E262" s="266"/>
      <c r="F262" s="266"/>
      <c r="G262" s="266"/>
      <c r="H262" s="149"/>
      <c r="I262" s="149"/>
      <c r="J262" s="149"/>
      <c r="K262" s="149"/>
      <c r="L262" s="149"/>
      <c r="N262" s="149"/>
      <c r="O262" s="8"/>
      <c r="AC262" s="69"/>
      <c r="AD262" s="71" t="s">
        <v>1162</v>
      </c>
      <c r="AQ262" s="72"/>
      <c r="AR262" s="257"/>
      <c r="AS262" s="258"/>
      <c r="AV262" s="4">
        <f>IF(ISERROR(VLOOKUP(Y252,$BA$1:$BD$6,4,FALSE)),0,VLOOKUP(Y252,$BA$1:$BD$6,4,FALSE))</f>
        <v>0</v>
      </c>
    </row>
    <row r="263" spans="1:48">
      <c r="A263" s="267" t="s">
        <v>809</v>
      </c>
      <c r="B263" s="268"/>
      <c r="C263" s="268"/>
      <c r="D263" s="268"/>
      <c r="E263" s="268"/>
      <c r="F263" s="268"/>
      <c r="G263" s="268"/>
      <c r="H263" s="149" t="s">
        <v>873</v>
      </c>
      <c r="I263" s="149"/>
      <c r="J263" s="149"/>
      <c r="K263" s="149"/>
      <c r="L263" s="149"/>
      <c r="N263" s="149"/>
      <c r="O263" s="8"/>
      <c r="AC263" s="69"/>
      <c r="AD263" s="71" t="s">
        <v>1163</v>
      </c>
      <c r="AQ263" s="72"/>
      <c r="AR263" s="257"/>
      <c r="AS263" s="258"/>
      <c r="AV263" s="4">
        <f>VLOOKUP(AL243,$BA$8:$BD$11,4,FALSE)</f>
        <v>2</v>
      </c>
    </row>
    <row r="264" spans="1:48">
      <c r="A264" s="269" t="s">
        <v>819</v>
      </c>
      <c r="B264" s="270"/>
      <c r="C264" s="270"/>
      <c r="D264" s="270"/>
      <c r="E264" s="270"/>
      <c r="F264" s="270"/>
      <c r="G264" s="270"/>
      <c r="H264" s="149" t="s">
        <v>874</v>
      </c>
      <c r="I264" s="149"/>
      <c r="J264" s="149"/>
      <c r="K264" s="149"/>
      <c r="L264" s="149"/>
      <c r="N264" s="149"/>
      <c r="O264" s="8"/>
      <c r="AC264" s="69"/>
      <c r="AD264" s="71" t="s">
        <v>1158</v>
      </c>
      <c r="AQ264" s="72"/>
      <c r="AR264" s="257"/>
      <c r="AS264" s="258"/>
    </row>
    <row r="265" spans="1:48">
      <c r="A265" s="269" t="s">
        <v>812</v>
      </c>
      <c r="B265" s="270"/>
      <c r="C265" s="270"/>
      <c r="D265" s="270"/>
      <c r="E265" s="270"/>
      <c r="F265" s="270"/>
      <c r="G265" s="270"/>
      <c r="H265" s="148" t="s">
        <v>822</v>
      </c>
      <c r="I265" s="149" t="s">
        <v>821</v>
      </c>
      <c r="K265" s="148" t="s">
        <v>724</v>
      </c>
      <c r="L265" s="149" t="s">
        <v>823</v>
      </c>
      <c r="N265" s="149"/>
      <c r="O265" s="8"/>
      <c r="AC265" s="69"/>
      <c r="AD265" s="71" t="s">
        <v>544</v>
      </c>
      <c r="AQ265" s="72"/>
      <c r="AR265" s="257"/>
      <c r="AS265" s="258"/>
    </row>
    <row r="266" spans="1:48">
      <c r="A266" s="269" t="s">
        <v>813</v>
      </c>
      <c r="B266" s="270"/>
      <c r="C266" s="270"/>
      <c r="D266" s="270"/>
      <c r="E266" s="270"/>
      <c r="F266" s="270"/>
      <c r="G266" s="270"/>
      <c r="H266" s="148" t="s">
        <v>822</v>
      </c>
      <c r="I266" s="149" t="s">
        <v>821</v>
      </c>
      <c r="K266" s="148" t="s">
        <v>724</v>
      </c>
      <c r="L266" s="149" t="s">
        <v>823</v>
      </c>
      <c r="O266" s="8"/>
      <c r="AC266" s="69"/>
      <c r="AD266" s="71" t="s">
        <v>1160</v>
      </c>
      <c r="AQ266" s="72"/>
      <c r="AR266" s="257"/>
      <c r="AS266" s="258"/>
    </row>
    <row r="267" spans="1:48">
      <c r="A267" s="267" t="s">
        <v>820</v>
      </c>
      <c r="B267" s="268"/>
      <c r="C267" s="268"/>
      <c r="D267" s="268"/>
      <c r="E267" s="268"/>
      <c r="F267" s="268"/>
      <c r="G267" s="268"/>
      <c r="H267" s="148" t="s">
        <v>822</v>
      </c>
      <c r="I267" s="149" t="s">
        <v>821</v>
      </c>
      <c r="K267" s="148" t="s">
        <v>724</v>
      </c>
      <c r="L267" s="149" t="s">
        <v>823</v>
      </c>
      <c r="O267" s="8"/>
      <c r="AC267" s="84" t="s">
        <v>227</v>
      </c>
      <c r="AQ267" s="72"/>
      <c r="AR267" s="257"/>
      <c r="AS267" s="258"/>
    </row>
    <row r="268" spans="1:48">
      <c r="A268" s="271" t="s">
        <v>824</v>
      </c>
      <c r="B268" s="272"/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3"/>
      <c r="O268" s="8"/>
      <c r="AC268" s="69"/>
      <c r="AD268" s="311" t="s">
        <v>31</v>
      </c>
      <c r="AE268" s="311"/>
      <c r="AF268" s="311"/>
      <c r="AG268" s="311"/>
      <c r="AH268" s="313" t="s">
        <v>538</v>
      </c>
      <c r="AI268" s="313"/>
      <c r="AJ268" s="313"/>
      <c r="AK268" s="313"/>
      <c r="AL268" s="311" t="s">
        <v>216</v>
      </c>
      <c r="AM268" s="311"/>
      <c r="AN268" s="311"/>
      <c r="AO268" s="313" t="s">
        <v>58</v>
      </c>
      <c r="AP268" s="313"/>
      <c r="AQ268" s="314"/>
      <c r="AR268" s="257"/>
      <c r="AS268" s="258"/>
    </row>
    <row r="269" spans="1:48">
      <c r="A269" s="69" t="s">
        <v>1058</v>
      </c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2"/>
      <c r="O269" s="8"/>
      <c r="AC269" s="69"/>
      <c r="AD269" s="310" t="s">
        <v>219</v>
      </c>
      <c r="AE269" s="310"/>
      <c r="AF269" s="310"/>
      <c r="AG269" s="310"/>
      <c r="AH269" s="307" t="s">
        <v>250</v>
      </c>
      <c r="AI269" s="307"/>
      <c r="AJ269" s="307"/>
      <c r="AK269" s="307"/>
      <c r="AL269" s="310" t="s">
        <v>50</v>
      </c>
      <c r="AM269" s="310"/>
      <c r="AN269" s="310"/>
      <c r="AO269" s="307" t="s">
        <v>52</v>
      </c>
      <c r="AP269" s="307"/>
      <c r="AQ269" s="318"/>
      <c r="AR269" s="257"/>
      <c r="AS269" s="258"/>
    </row>
    <row r="270" spans="1:48">
      <c r="A270" s="184" t="s">
        <v>1164</v>
      </c>
      <c r="B270" s="185"/>
      <c r="C270" s="185"/>
      <c r="D270" s="185"/>
      <c r="E270" s="185"/>
      <c r="F270" s="185"/>
      <c r="G270" s="185"/>
      <c r="H270" s="71"/>
      <c r="I270" s="71"/>
      <c r="J270" s="71"/>
      <c r="K270" s="71"/>
      <c r="L270" s="71"/>
      <c r="M270" s="71"/>
      <c r="N270" s="72"/>
      <c r="O270" s="8"/>
      <c r="AC270" s="69"/>
      <c r="AD270" s="311" t="s">
        <v>33</v>
      </c>
      <c r="AE270" s="311"/>
      <c r="AF270" s="311"/>
      <c r="AG270" s="311"/>
      <c r="AH270" s="312" t="s">
        <v>131</v>
      </c>
      <c r="AI270" s="312"/>
      <c r="AJ270" s="312"/>
      <c r="AK270" s="312"/>
      <c r="AL270" s="311" t="s">
        <v>22</v>
      </c>
      <c r="AM270" s="311"/>
      <c r="AN270" s="311"/>
      <c r="AO270" s="313" t="s">
        <v>146</v>
      </c>
      <c r="AP270" s="313"/>
      <c r="AQ270" s="314"/>
      <c r="AR270" s="257"/>
      <c r="AS270" s="258"/>
    </row>
    <row r="271" spans="1:48">
      <c r="A271" s="69" t="s">
        <v>1159</v>
      </c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2"/>
      <c r="O271" s="8"/>
      <c r="AC271" s="69"/>
      <c r="AD271" s="310" t="s">
        <v>48</v>
      </c>
      <c r="AE271" s="310"/>
      <c r="AF271" s="310"/>
      <c r="AG271" s="310"/>
      <c r="AH271" s="307" t="s">
        <v>80</v>
      </c>
      <c r="AI271" s="307"/>
      <c r="AJ271" s="307"/>
      <c r="AK271" s="307"/>
      <c r="AL271" s="310" t="s">
        <v>49</v>
      </c>
      <c r="AM271" s="310"/>
      <c r="AN271" s="310"/>
      <c r="AO271" s="307" t="s">
        <v>75</v>
      </c>
      <c r="AP271" s="307"/>
      <c r="AQ271" s="318"/>
      <c r="AR271" s="257"/>
      <c r="AS271" s="258"/>
    </row>
    <row r="272" spans="1:48">
      <c r="A272" s="184" t="s">
        <v>875</v>
      </c>
      <c r="B272" s="185"/>
      <c r="C272" s="185"/>
      <c r="D272" s="185"/>
      <c r="E272" s="185"/>
      <c r="F272" s="185"/>
      <c r="G272" s="185"/>
      <c r="H272" s="71"/>
      <c r="I272" s="71"/>
      <c r="J272" s="71"/>
      <c r="K272" s="71"/>
      <c r="L272" s="71"/>
      <c r="M272" s="71"/>
      <c r="N272" s="72"/>
      <c r="O272" s="8"/>
      <c r="AC272" s="84" t="s">
        <v>228</v>
      </c>
      <c r="AD272" s="200"/>
      <c r="AQ272" s="72"/>
      <c r="AR272" s="257"/>
      <c r="AS272" s="258"/>
    </row>
    <row r="273" spans="1:45">
      <c r="A273" s="184" t="s">
        <v>856</v>
      </c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8"/>
      <c r="AC273" s="69"/>
      <c r="AD273" s="71" t="s">
        <v>539</v>
      </c>
      <c r="AQ273" s="72"/>
      <c r="AR273" s="257"/>
      <c r="AS273" s="258"/>
    </row>
    <row r="274" spans="1:45" ht="12.75" thickBot="1">
      <c r="A274" s="271" t="s">
        <v>740</v>
      </c>
      <c r="B274" s="272"/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3"/>
      <c r="O274" s="8"/>
      <c r="AC274" s="73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5"/>
      <c r="AR274" s="257"/>
      <c r="AS274" s="258"/>
    </row>
    <row r="275" spans="1:45">
      <c r="A275" s="354" t="s">
        <v>985</v>
      </c>
      <c r="B275" s="276"/>
      <c r="C275" s="4" t="s">
        <v>717</v>
      </c>
      <c r="N275" s="9"/>
      <c r="O275" s="8"/>
      <c r="AC275" s="329" t="s">
        <v>254</v>
      </c>
      <c r="AD275" s="330"/>
      <c r="AE275" s="330"/>
      <c r="AF275" s="330"/>
      <c r="AG275" s="330"/>
      <c r="AH275" s="330"/>
      <c r="AI275" s="330"/>
      <c r="AJ275" s="330"/>
      <c r="AK275" s="330"/>
      <c r="AL275" s="330"/>
      <c r="AM275" s="330"/>
      <c r="AN275" s="330"/>
      <c r="AO275" s="330"/>
      <c r="AP275" s="330"/>
      <c r="AQ275" s="331"/>
      <c r="AR275" s="257"/>
      <c r="AS275" s="258"/>
    </row>
    <row r="276" spans="1:45" ht="12.75" thickBot="1">
      <c r="A276" s="354" t="s">
        <v>987</v>
      </c>
      <c r="B276" s="276"/>
      <c r="C276" s="248" t="s">
        <v>1133</v>
      </c>
      <c r="N276" s="9"/>
      <c r="O276" s="8"/>
      <c r="AC276" s="69"/>
      <c r="AD276" s="201"/>
      <c r="AI276" s="76"/>
      <c r="AQ276" s="72"/>
      <c r="AR276" s="257"/>
      <c r="AS276" s="258"/>
    </row>
    <row r="277" spans="1:45">
      <c r="A277" s="354" t="s">
        <v>987</v>
      </c>
      <c r="B277" s="276"/>
      <c r="C277" s="210" t="s">
        <v>995</v>
      </c>
      <c r="N277" s="9"/>
      <c r="O277" s="262" t="s">
        <v>67</v>
      </c>
      <c r="P277" s="263"/>
      <c r="Q277" s="263"/>
      <c r="R277" s="263"/>
      <c r="S277" s="263"/>
      <c r="T277" s="263"/>
      <c r="U277" s="263"/>
      <c r="V277" s="264"/>
      <c r="W277" s="23"/>
      <c r="X277" s="24" t="s">
        <v>245</v>
      </c>
      <c r="Y277" s="24"/>
      <c r="Z277" s="24"/>
      <c r="AA277" s="24"/>
      <c r="AB277" s="25"/>
      <c r="AC277" s="69"/>
      <c r="AD277" s="201"/>
      <c r="AI277" s="76"/>
      <c r="AQ277" s="72"/>
      <c r="AR277" s="257"/>
      <c r="AS277" s="258"/>
    </row>
    <row r="278" spans="1:45">
      <c r="A278" s="354" t="s">
        <v>985</v>
      </c>
      <c r="B278" s="276"/>
      <c r="C278" s="4" t="s">
        <v>780</v>
      </c>
      <c r="N278" s="9"/>
      <c r="O278" s="8"/>
      <c r="R278" s="297" t="s">
        <v>46</v>
      </c>
      <c r="S278" s="297"/>
      <c r="T278" s="297" t="s">
        <v>47</v>
      </c>
      <c r="U278" s="297"/>
      <c r="V278" s="9"/>
      <c r="W278" s="8"/>
      <c r="X278" s="288" t="s">
        <v>220</v>
      </c>
      <c r="Y278" s="288"/>
      <c r="Z278" s="301">
        <v>0.1</v>
      </c>
      <c r="AA278" s="301"/>
      <c r="AB278" s="9"/>
      <c r="AC278" s="69"/>
      <c r="AD278" s="201"/>
      <c r="AI278" s="76"/>
      <c r="AQ278" s="72"/>
      <c r="AR278" s="257"/>
      <c r="AS278" s="258"/>
    </row>
    <row r="279" spans="1:45">
      <c r="A279" s="354" t="s">
        <v>985</v>
      </c>
      <c r="B279" s="276"/>
      <c r="C279" s="4" t="s">
        <v>715</v>
      </c>
      <c r="N279" s="9"/>
      <c r="O279" s="8"/>
      <c r="P279" s="208" t="s">
        <v>42</v>
      </c>
      <c r="Q279" s="208"/>
      <c r="R279" s="288">
        <v>5</v>
      </c>
      <c r="S279" s="288"/>
      <c r="T279" s="288">
        <v>3</v>
      </c>
      <c r="U279" s="288"/>
      <c r="V279" s="9"/>
      <c r="W279" s="8"/>
      <c r="X279" s="289" t="s">
        <v>25</v>
      </c>
      <c r="Y279" s="289"/>
      <c r="Z279" s="290">
        <v>0.28000000000000003</v>
      </c>
      <c r="AA279" s="290"/>
      <c r="AB279" s="9"/>
      <c r="AC279" s="69"/>
      <c r="AD279" s="201"/>
      <c r="AI279" s="76"/>
      <c r="AQ279" s="72"/>
      <c r="AR279" s="257"/>
      <c r="AS279" s="258"/>
    </row>
    <row r="280" spans="1:45">
      <c r="A280" s="354" t="s">
        <v>985</v>
      </c>
      <c r="B280" s="276"/>
      <c r="C280" s="4" t="s">
        <v>72</v>
      </c>
      <c r="N280" s="9"/>
      <c r="O280" s="8"/>
      <c r="P280" s="209" t="s">
        <v>184</v>
      </c>
      <c r="Q280" s="209"/>
      <c r="R280" s="289">
        <v>2</v>
      </c>
      <c r="S280" s="289"/>
      <c r="T280" s="289">
        <v>3</v>
      </c>
      <c r="U280" s="289"/>
      <c r="V280" s="9"/>
      <c r="W280" s="8"/>
      <c r="X280" s="288" t="s">
        <v>28</v>
      </c>
      <c r="Y280" s="288"/>
      <c r="Z280" s="301">
        <v>0.496</v>
      </c>
      <c r="AA280" s="301"/>
      <c r="AB280" s="9"/>
      <c r="AC280" s="69"/>
      <c r="AD280" s="201"/>
      <c r="AI280" s="76"/>
      <c r="AQ280" s="72"/>
      <c r="AR280" s="257"/>
      <c r="AS280" s="258"/>
    </row>
    <row r="281" spans="1:45">
      <c r="A281" s="354" t="s">
        <v>987</v>
      </c>
      <c r="B281" s="276"/>
      <c r="C281" s="149" t="s">
        <v>728</v>
      </c>
      <c r="N281" s="9"/>
      <c r="O281" s="8"/>
      <c r="P281" s="208" t="s">
        <v>43</v>
      </c>
      <c r="Q281" s="208"/>
      <c r="R281" s="288">
        <v>5</v>
      </c>
      <c r="S281" s="288"/>
      <c r="T281" s="288">
        <v>3</v>
      </c>
      <c r="U281" s="288"/>
      <c r="V281" s="9"/>
      <c r="W281" s="8"/>
      <c r="X281" s="289" t="s">
        <v>122</v>
      </c>
      <c r="Y281" s="289"/>
      <c r="Z281" s="290">
        <v>0.69699999999999995</v>
      </c>
      <c r="AA281" s="290"/>
      <c r="AB281" s="9"/>
      <c r="AC281" s="69"/>
      <c r="AD281" s="201"/>
      <c r="AQ281" s="72"/>
      <c r="AR281" s="257"/>
      <c r="AS281" s="258"/>
    </row>
    <row r="282" spans="1:45">
      <c r="A282" s="275"/>
      <c r="B282" s="276"/>
      <c r="C282" s="4" t="s">
        <v>69</v>
      </c>
      <c r="N282" s="9"/>
      <c r="O282" s="8"/>
      <c r="P282" s="209" t="s">
        <v>40</v>
      </c>
      <c r="Q282" s="209"/>
      <c r="R282" s="289">
        <v>2</v>
      </c>
      <c r="S282" s="289"/>
      <c r="T282" s="289">
        <v>3</v>
      </c>
      <c r="U282" s="289"/>
      <c r="V282" s="9"/>
      <c r="W282" s="8"/>
      <c r="X282" s="288" t="s">
        <v>123</v>
      </c>
      <c r="Y282" s="288"/>
      <c r="Z282" s="301">
        <v>0.84799999999999998</v>
      </c>
      <c r="AA282" s="301"/>
      <c r="AB282" s="9"/>
      <c r="AC282" s="69"/>
      <c r="AD282" s="201"/>
      <c r="AI282" s="76"/>
      <c r="AQ282" s="72"/>
      <c r="AR282" s="257"/>
      <c r="AS282" s="258"/>
    </row>
    <row r="283" spans="1:45">
      <c r="A283" s="354" t="s">
        <v>987</v>
      </c>
      <c r="B283" s="276"/>
      <c r="C283" s="4" t="s">
        <v>716</v>
      </c>
      <c r="N283" s="9"/>
      <c r="O283" s="8"/>
      <c r="P283" s="208" t="s">
        <v>41</v>
      </c>
      <c r="Q283" s="208"/>
      <c r="R283" s="288">
        <v>2</v>
      </c>
      <c r="S283" s="288"/>
      <c r="T283" s="288">
        <v>3</v>
      </c>
      <c r="U283" s="288"/>
      <c r="V283" s="9"/>
      <c r="W283" s="8"/>
      <c r="X283" s="289" t="s">
        <v>230</v>
      </c>
      <c r="Y283" s="289"/>
      <c r="Z283" s="290">
        <v>0.93899999999999995</v>
      </c>
      <c r="AA283" s="290"/>
      <c r="AB283" s="9"/>
      <c r="AC283" s="69"/>
      <c r="AD283" s="201"/>
      <c r="AI283" s="76"/>
      <c r="AQ283" s="72"/>
      <c r="AR283" s="257"/>
      <c r="AS283" s="258"/>
    </row>
    <row r="284" spans="1:45">
      <c r="A284" s="275"/>
      <c r="B284" s="276"/>
      <c r="C284" s="4" t="s">
        <v>71</v>
      </c>
      <c r="N284" s="9"/>
      <c r="O284" s="8"/>
      <c r="P284" s="209" t="s">
        <v>44</v>
      </c>
      <c r="Q284" s="209"/>
      <c r="R284" s="289">
        <v>4</v>
      </c>
      <c r="S284" s="289"/>
      <c r="T284" s="289">
        <v>3</v>
      </c>
      <c r="U284" s="289"/>
      <c r="V284" s="9"/>
      <c r="W284" s="8"/>
      <c r="X284" s="288" t="s">
        <v>231</v>
      </c>
      <c r="Y284" s="288"/>
      <c r="Z284" s="301">
        <v>0.98199999999999998</v>
      </c>
      <c r="AA284" s="301"/>
      <c r="AB284" s="9"/>
      <c r="AC284" s="69"/>
      <c r="AD284" s="201"/>
      <c r="AQ284" s="72"/>
      <c r="AR284" s="257"/>
      <c r="AS284" s="258"/>
    </row>
    <row r="285" spans="1:45">
      <c r="A285" s="354" t="s">
        <v>985</v>
      </c>
      <c r="B285" s="276"/>
      <c r="C285" s="4" t="s">
        <v>70</v>
      </c>
      <c r="N285" s="9"/>
      <c r="O285" s="8"/>
      <c r="P285" s="208" t="s">
        <v>45</v>
      </c>
      <c r="Q285" s="208"/>
      <c r="R285" s="288">
        <v>4</v>
      </c>
      <c r="S285" s="288"/>
      <c r="T285" s="288">
        <v>3</v>
      </c>
      <c r="U285" s="288"/>
      <c r="V285" s="9"/>
      <c r="W285" s="8"/>
      <c r="X285" s="289" t="s">
        <v>232</v>
      </c>
      <c r="Y285" s="289"/>
      <c r="Z285" s="290">
        <v>0.996</v>
      </c>
      <c r="AA285" s="290"/>
      <c r="AB285" s="9"/>
      <c r="AC285" s="69"/>
      <c r="AD285" s="201"/>
      <c r="AI285" s="76"/>
      <c r="AQ285" s="72"/>
      <c r="AR285" s="257"/>
      <c r="AS285" s="258"/>
    </row>
    <row r="286" spans="1:45" ht="12.75" thickBot="1">
      <c r="A286" s="354" t="s">
        <v>988</v>
      </c>
      <c r="B286" s="27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9"/>
      <c r="O286" s="10"/>
      <c r="P286" s="11"/>
      <c r="Q286" s="11"/>
      <c r="R286" s="11"/>
      <c r="S286" s="11"/>
      <c r="T286" s="11"/>
      <c r="U286" s="11"/>
      <c r="V286" s="12"/>
      <c r="W286" s="10"/>
      <c r="X286" s="322" t="s">
        <v>233</v>
      </c>
      <c r="Y286" s="322"/>
      <c r="Z286" s="306">
        <v>0.999</v>
      </c>
      <c r="AA286" s="306"/>
      <c r="AB286" s="12"/>
      <c r="AC286" s="69"/>
      <c r="AQ286" s="72"/>
      <c r="AR286" s="257"/>
      <c r="AS286" s="258"/>
    </row>
    <row r="287" spans="1:45">
      <c r="A287" s="354" t="s">
        <v>988</v>
      </c>
      <c r="B287" s="27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9"/>
      <c r="O287" s="285" t="s">
        <v>255</v>
      </c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  <c r="AA287" s="286"/>
      <c r="AB287" s="287"/>
      <c r="AC287" s="69"/>
      <c r="AD287" s="201"/>
      <c r="AQ287" s="72"/>
      <c r="AR287" s="257"/>
      <c r="AS287" s="258"/>
    </row>
    <row r="288" spans="1:45" ht="12.75" thickBot="1">
      <c r="A288" s="353" t="s">
        <v>988</v>
      </c>
      <c r="B288" s="282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0"/>
      <c r="P288" s="291" t="s">
        <v>256</v>
      </c>
      <c r="Q288" s="291"/>
      <c r="R288" s="291"/>
      <c r="S288" s="11"/>
      <c r="T288" s="11"/>
      <c r="U288" s="11"/>
      <c r="V288" s="291" t="s">
        <v>257</v>
      </c>
      <c r="W288" s="291"/>
      <c r="X288" s="291"/>
      <c r="Y288" s="11"/>
      <c r="Z288" s="11"/>
      <c r="AA288" s="11"/>
      <c r="AB288" s="12"/>
      <c r="AC288" s="73"/>
      <c r="AD288" s="205"/>
      <c r="AE288" s="74"/>
      <c r="AF288" s="74"/>
      <c r="AG288" s="74"/>
      <c r="AH288" s="74"/>
      <c r="AI288" s="206"/>
      <c r="AJ288" s="74"/>
      <c r="AK288" s="74"/>
      <c r="AL288" s="74"/>
      <c r="AM288" s="74"/>
      <c r="AN288" s="74"/>
      <c r="AO288" s="74"/>
      <c r="AP288" s="74"/>
      <c r="AQ288" s="75"/>
      <c r="AR288" s="257"/>
      <c r="AS288" s="258"/>
    </row>
    <row r="289" spans="1:52" s="109" customFormat="1" ht="13.5" thickBot="1">
      <c r="A289" s="277" t="s">
        <v>29</v>
      </c>
      <c r="B289" s="278"/>
      <c r="C289" s="278"/>
      <c r="D289" s="284" t="s">
        <v>545</v>
      </c>
      <c r="E289" s="284"/>
      <c r="F289" s="284"/>
      <c r="G289" s="284"/>
      <c r="H289" s="284"/>
      <c r="I289" s="284"/>
      <c r="J289" s="284"/>
      <c r="K289" s="284"/>
      <c r="L289" s="284"/>
      <c r="M289" s="284"/>
      <c r="N289" s="284"/>
      <c r="O289" s="278" t="s">
        <v>30</v>
      </c>
      <c r="P289" s="278"/>
      <c r="Q289" s="278"/>
      <c r="R289" s="284" t="s">
        <v>546</v>
      </c>
      <c r="S289" s="284"/>
      <c r="T289" s="284"/>
      <c r="U289" s="284"/>
      <c r="V289" s="284"/>
      <c r="W289" s="284"/>
      <c r="X289" s="284"/>
      <c r="Y289" s="284"/>
      <c r="Z289" s="284"/>
      <c r="AA289" s="284"/>
      <c r="AB289" s="284"/>
      <c r="AC289" s="284"/>
      <c r="AD289" s="278" t="s">
        <v>32</v>
      </c>
      <c r="AE289" s="278"/>
      <c r="AF289" s="278"/>
      <c r="AG289" s="278"/>
      <c r="AH289" s="284" t="s">
        <v>68</v>
      </c>
      <c r="AI289" s="284"/>
      <c r="AJ289" s="284"/>
      <c r="AK289" s="284" t="s">
        <v>650</v>
      </c>
      <c r="AL289" s="284"/>
      <c r="AM289" s="284"/>
      <c r="AN289" s="284"/>
      <c r="AO289" s="284"/>
      <c r="AP289" s="284"/>
      <c r="AQ289" s="304"/>
      <c r="AR289" s="257" t="s">
        <v>399</v>
      </c>
      <c r="AS289" s="258"/>
    </row>
    <row r="290" spans="1:52" s="149" customFormat="1">
      <c r="A290" s="262" t="s">
        <v>223</v>
      </c>
      <c r="B290" s="263"/>
      <c r="C290" s="263"/>
      <c r="D290" s="263"/>
      <c r="E290" s="263"/>
      <c r="F290" s="263"/>
      <c r="G290" s="263"/>
      <c r="H290" s="263"/>
      <c r="I290" s="263"/>
      <c r="J290" s="264"/>
      <c r="K290" s="262" t="s">
        <v>275</v>
      </c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4"/>
      <c r="AE290" s="262" t="s">
        <v>224</v>
      </c>
      <c r="AF290" s="263"/>
      <c r="AG290" s="263"/>
      <c r="AH290" s="263"/>
      <c r="AI290" s="263"/>
      <c r="AJ290" s="263"/>
      <c r="AK290" s="263"/>
      <c r="AL290" s="263"/>
      <c r="AM290" s="263"/>
      <c r="AN290" s="263"/>
      <c r="AO290" s="263"/>
      <c r="AP290" s="263"/>
      <c r="AQ290" s="264"/>
      <c r="AR290" s="257"/>
      <c r="AS290" s="258"/>
    </row>
    <row r="291" spans="1:52">
      <c r="A291" s="8"/>
      <c r="B291" s="146" t="s">
        <v>36</v>
      </c>
      <c r="C291" s="146"/>
      <c r="D291" s="146"/>
      <c r="E291" s="146"/>
      <c r="F291" s="260" t="s">
        <v>235</v>
      </c>
      <c r="G291" s="260"/>
      <c r="H291" s="260"/>
      <c r="I291" s="149" t="s">
        <v>25</v>
      </c>
      <c r="J291" s="9"/>
      <c r="K291" s="8"/>
      <c r="L291" s="261" t="s">
        <v>198</v>
      </c>
      <c r="M291" s="261"/>
      <c r="N291" s="261"/>
      <c r="O291" s="261"/>
      <c r="P291" s="260" t="s">
        <v>241</v>
      </c>
      <c r="Q291" s="260"/>
      <c r="R291" s="260"/>
      <c r="S291" s="332" t="s">
        <v>25</v>
      </c>
      <c r="T291" s="332"/>
      <c r="U291" s="261" t="s">
        <v>207</v>
      </c>
      <c r="V291" s="261"/>
      <c r="W291" s="261"/>
      <c r="X291" s="261"/>
      <c r="Y291" s="260" t="s">
        <v>240</v>
      </c>
      <c r="Z291" s="260"/>
      <c r="AA291" s="260"/>
      <c r="AB291" s="332" t="s">
        <v>220</v>
      </c>
      <c r="AC291" s="332"/>
      <c r="AD291" s="72"/>
      <c r="AE291" s="69"/>
      <c r="AG291" s="333" t="s">
        <v>197</v>
      </c>
      <c r="AH291" s="333"/>
      <c r="AI291" s="333"/>
      <c r="AJ291" s="333"/>
      <c r="AK291" s="333"/>
      <c r="AL291" s="313" t="s">
        <v>731</v>
      </c>
      <c r="AM291" s="313"/>
      <c r="AN291" s="313"/>
      <c r="AO291" s="154" t="s">
        <v>28</v>
      </c>
      <c r="AQ291" s="72"/>
      <c r="AR291" s="257"/>
      <c r="AS291" s="258"/>
      <c r="AU291" s="4">
        <f t="shared" ref="AU291:AU296" si="18">VLOOKUP(F291,$BA$13:$BD$17,4,FALSE)</f>
        <v>15</v>
      </c>
      <c r="AV291" s="4">
        <f t="shared" ref="AV291:AV300" si="19">VLOOKUP(P291,$BA$1:$BD$6,4,FALSE)</f>
        <v>3</v>
      </c>
      <c r="AW291" s="4" t="str">
        <f>D289</f>
        <v>A. Gopal</v>
      </c>
      <c r="AX291" s="4" t="str">
        <f>K290</f>
        <v>Military Operation Specialty: Medical Technician</v>
      </c>
      <c r="AY291" s="4">
        <f>SUM(AU291:AU296,AV291:AV311)</f>
        <v>130</v>
      </c>
      <c r="AZ291" s="4">
        <f>SUM(AU291:AU296)</f>
        <v>80</v>
      </c>
    </row>
    <row r="292" spans="1:52">
      <c r="A292" s="8"/>
      <c r="B292" s="151" t="s">
        <v>34</v>
      </c>
      <c r="C292" s="151"/>
      <c r="D292" s="151"/>
      <c r="E292" s="151"/>
      <c r="F292" s="302" t="s">
        <v>229</v>
      </c>
      <c r="G292" s="302"/>
      <c r="H292" s="302"/>
      <c r="I292" s="150" t="s">
        <v>220</v>
      </c>
      <c r="J292" s="9"/>
      <c r="K292" s="8"/>
      <c r="L292" s="283" t="s">
        <v>199</v>
      </c>
      <c r="M292" s="283"/>
      <c r="N292" s="283"/>
      <c r="O292" s="283"/>
      <c r="P292" s="302" t="s">
        <v>240</v>
      </c>
      <c r="Q292" s="302"/>
      <c r="R292" s="302"/>
      <c r="S292" s="334" t="s">
        <v>220</v>
      </c>
      <c r="T292" s="334"/>
      <c r="U292" s="283" t="s">
        <v>208</v>
      </c>
      <c r="V292" s="283"/>
      <c r="W292" s="283"/>
      <c r="X292" s="283"/>
      <c r="Y292" s="302" t="s">
        <v>239</v>
      </c>
      <c r="Z292" s="302"/>
      <c r="AA292" s="302"/>
      <c r="AB292" s="334" t="s">
        <v>26</v>
      </c>
      <c r="AC292" s="334"/>
      <c r="AD292" s="72"/>
      <c r="AE292" s="335" t="s">
        <v>1008</v>
      </c>
      <c r="AF292" s="336"/>
      <c r="AG292" s="336"/>
      <c r="AH292" s="336"/>
      <c r="AI292" s="336"/>
      <c r="AJ292" s="336"/>
      <c r="AK292" s="336"/>
      <c r="AL292" s="336"/>
      <c r="AM292" s="336"/>
      <c r="AN292" s="336"/>
      <c r="AO292" s="336"/>
      <c r="AP292" s="336"/>
      <c r="AQ292" s="337"/>
      <c r="AR292" s="257"/>
      <c r="AS292" s="258"/>
      <c r="AU292" s="4">
        <f t="shared" si="18"/>
        <v>10</v>
      </c>
      <c r="AV292" s="4">
        <f t="shared" si="19"/>
        <v>2</v>
      </c>
      <c r="AW292" s="4">
        <v>538</v>
      </c>
    </row>
    <row r="293" spans="1:52">
      <c r="A293" s="8"/>
      <c r="B293" s="146" t="s">
        <v>843</v>
      </c>
      <c r="C293" s="146"/>
      <c r="D293" s="146"/>
      <c r="E293" s="146"/>
      <c r="F293" s="260" t="s">
        <v>236</v>
      </c>
      <c r="G293" s="260"/>
      <c r="H293" s="260"/>
      <c r="I293" s="149" t="s">
        <v>28</v>
      </c>
      <c r="J293" s="9"/>
      <c r="K293" s="8"/>
      <c r="L293" s="261" t="s">
        <v>200</v>
      </c>
      <c r="M293" s="261"/>
      <c r="N293" s="261"/>
      <c r="O293" s="261"/>
      <c r="P293" s="260" t="s">
        <v>239</v>
      </c>
      <c r="Q293" s="260"/>
      <c r="R293" s="260"/>
      <c r="S293" s="332" t="s">
        <v>26</v>
      </c>
      <c r="T293" s="332"/>
      <c r="U293" s="261" t="s">
        <v>209</v>
      </c>
      <c r="V293" s="261"/>
      <c r="W293" s="261"/>
      <c r="X293" s="261"/>
      <c r="Y293" s="260" t="s">
        <v>242</v>
      </c>
      <c r="Z293" s="260"/>
      <c r="AA293" s="260"/>
      <c r="AB293" s="332" t="s">
        <v>28</v>
      </c>
      <c r="AC293" s="332"/>
      <c r="AD293" s="72"/>
      <c r="AE293" s="187" t="s">
        <v>680</v>
      </c>
      <c r="AF293" s="327" t="s">
        <v>1009</v>
      </c>
      <c r="AG293" s="327"/>
      <c r="AH293" s="327"/>
      <c r="AI293" s="327" t="s">
        <v>989</v>
      </c>
      <c r="AJ293" s="327"/>
      <c r="AK293" s="327"/>
      <c r="AL293" s="327"/>
      <c r="AM293" s="327"/>
      <c r="AN293" s="327" t="s">
        <v>1009</v>
      </c>
      <c r="AO293" s="327"/>
      <c r="AP293" s="327"/>
      <c r="AQ293" s="188" t="s">
        <v>680</v>
      </c>
      <c r="AR293" s="257"/>
      <c r="AS293" s="258"/>
      <c r="AU293" s="4">
        <f t="shared" si="18"/>
        <v>20</v>
      </c>
      <c r="AV293" s="4">
        <f t="shared" si="19"/>
        <v>1</v>
      </c>
      <c r="AW293" s="4">
        <v>5942</v>
      </c>
    </row>
    <row r="294" spans="1:52">
      <c r="A294" s="8"/>
      <c r="B294" s="151" t="s">
        <v>37</v>
      </c>
      <c r="C294" s="152"/>
      <c r="D294" s="152"/>
      <c r="E294" s="152"/>
      <c r="F294" s="302" t="s">
        <v>229</v>
      </c>
      <c r="G294" s="302"/>
      <c r="H294" s="302"/>
      <c r="I294" s="150" t="s">
        <v>220</v>
      </c>
      <c r="J294" s="9"/>
      <c r="K294" s="8"/>
      <c r="L294" s="283" t="s">
        <v>201</v>
      </c>
      <c r="M294" s="283"/>
      <c r="N294" s="283"/>
      <c r="O294" s="283"/>
      <c r="P294" s="302" t="s">
        <v>240</v>
      </c>
      <c r="Q294" s="302"/>
      <c r="R294" s="302"/>
      <c r="S294" s="334" t="s">
        <v>220</v>
      </c>
      <c r="T294" s="334"/>
      <c r="U294" s="283" t="s">
        <v>210</v>
      </c>
      <c r="V294" s="283"/>
      <c r="W294" s="283"/>
      <c r="X294" s="283"/>
      <c r="Y294" s="302" t="s">
        <v>240</v>
      </c>
      <c r="Z294" s="302"/>
      <c r="AA294" s="302"/>
      <c r="AB294" s="334" t="s">
        <v>220</v>
      </c>
      <c r="AC294" s="334"/>
      <c r="AD294" s="72"/>
      <c r="AE294" s="338" t="s">
        <v>681</v>
      </c>
      <c r="AF294" s="339" t="s">
        <v>679</v>
      </c>
      <c r="AG294" s="339"/>
      <c r="AH294" s="339"/>
      <c r="AJ294" s="339" t="s">
        <v>311</v>
      </c>
      <c r="AK294" s="339"/>
      <c r="AL294" s="339"/>
      <c r="AN294" s="339" t="s">
        <v>217</v>
      </c>
      <c r="AO294" s="339"/>
      <c r="AP294" s="339"/>
      <c r="AQ294" s="340" t="s">
        <v>682</v>
      </c>
      <c r="AR294" s="257"/>
      <c r="AS294" s="258"/>
      <c r="AU294" s="4">
        <f t="shared" si="18"/>
        <v>10</v>
      </c>
      <c r="AV294" s="4">
        <f t="shared" si="19"/>
        <v>2</v>
      </c>
    </row>
    <row r="295" spans="1:52">
      <c r="A295" s="8"/>
      <c r="B295" s="146" t="s">
        <v>195</v>
      </c>
      <c r="F295" s="260" t="s">
        <v>235</v>
      </c>
      <c r="G295" s="260"/>
      <c r="H295" s="260"/>
      <c r="I295" s="149" t="s">
        <v>25</v>
      </c>
      <c r="J295" s="9"/>
      <c r="K295" s="8"/>
      <c r="L295" s="261" t="s">
        <v>202</v>
      </c>
      <c r="M295" s="261"/>
      <c r="N295" s="261"/>
      <c r="O295" s="261"/>
      <c r="P295" s="260" t="s">
        <v>241</v>
      </c>
      <c r="Q295" s="260"/>
      <c r="R295" s="260"/>
      <c r="S295" s="332" t="s">
        <v>25</v>
      </c>
      <c r="T295" s="332"/>
      <c r="U295" s="261" t="s">
        <v>211</v>
      </c>
      <c r="V295" s="261"/>
      <c r="W295" s="261"/>
      <c r="X295" s="261"/>
      <c r="Y295" s="260" t="s">
        <v>240</v>
      </c>
      <c r="Z295" s="260"/>
      <c r="AA295" s="260"/>
      <c r="AB295" s="332" t="s">
        <v>220</v>
      </c>
      <c r="AC295" s="332"/>
      <c r="AD295" s="72"/>
      <c r="AE295" s="338"/>
      <c r="AF295" s="341" t="s">
        <v>683</v>
      </c>
      <c r="AG295" s="341"/>
      <c r="AH295" s="341"/>
      <c r="AI295" s="341"/>
      <c r="AJ295" s="341"/>
      <c r="AK295" s="341"/>
      <c r="AL295" s="341"/>
      <c r="AM295" s="341"/>
      <c r="AN295" s="341"/>
      <c r="AO295" s="341"/>
      <c r="AP295" s="341"/>
      <c r="AQ295" s="340"/>
      <c r="AR295" s="257"/>
      <c r="AS295" s="258"/>
      <c r="AU295" s="4">
        <f t="shared" si="18"/>
        <v>15</v>
      </c>
      <c r="AV295" s="4">
        <f t="shared" si="19"/>
        <v>3</v>
      </c>
    </row>
    <row r="296" spans="1:52">
      <c r="A296" s="8"/>
      <c r="B296" s="151" t="s">
        <v>38</v>
      </c>
      <c r="C296" s="152"/>
      <c r="D296" s="152"/>
      <c r="E296" s="152"/>
      <c r="F296" s="302" t="s">
        <v>229</v>
      </c>
      <c r="G296" s="302"/>
      <c r="H296" s="302"/>
      <c r="I296" s="150" t="s">
        <v>220</v>
      </c>
      <c r="J296" s="9"/>
      <c r="K296" s="8"/>
      <c r="L296" s="283" t="s">
        <v>203</v>
      </c>
      <c r="M296" s="283"/>
      <c r="N296" s="283"/>
      <c r="O296" s="283"/>
      <c r="P296" s="302" t="s">
        <v>240</v>
      </c>
      <c r="Q296" s="302"/>
      <c r="R296" s="302"/>
      <c r="S296" s="334" t="s">
        <v>220</v>
      </c>
      <c r="T296" s="334"/>
      <c r="U296" s="283" t="s">
        <v>212</v>
      </c>
      <c r="V296" s="283"/>
      <c r="W296" s="283"/>
      <c r="X296" s="283"/>
      <c r="Y296" s="302" t="s">
        <v>241</v>
      </c>
      <c r="Z296" s="302"/>
      <c r="AA296" s="302"/>
      <c r="AB296" s="334" t="s">
        <v>25</v>
      </c>
      <c r="AC296" s="334"/>
      <c r="AD296" s="72"/>
      <c r="AE296" s="338"/>
      <c r="AF296" s="189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1"/>
      <c r="AQ296" s="340"/>
      <c r="AR296" s="257"/>
      <c r="AS296" s="258"/>
      <c r="AU296" s="4">
        <f t="shared" si="18"/>
        <v>10</v>
      </c>
      <c r="AV296" s="4">
        <f t="shared" si="19"/>
        <v>2</v>
      </c>
    </row>
    <row r="297" spans="1:52">
      <c r="A297" s="8"/>
      <c r="J297" s="9"/>
      <c r="K297" s="8"/>
      <c r="L297" s="261" t="s">
        <v>218</v>
      </c>
      <c r="M297" s="261"/>
      <c r="N297" s="261"/>
      <c r="O297" s="261"/>
      <c r="P297" s="260" t="s">
        <v>241</v>
      </c>
      <c r="Q297" s="260"/>
      <c r="R297" s="260"/>
      <c r="S297" s="332" t="s">
        <v>25</v>
      </c>
      <c r="T297" s="332"/>
      <c r="U297" s="261" t="s">
        <v>213</v>
      </c>
      <c r="V297" s="261"/>
      <c r="W297" s="261"/>
      <c r="X297" s="261"/>
      <c r="Y297" s="260" t="s">
        <v>242</v>
      </c>
      <c r="Z297" s="260"/>
      <c r="AA297" s="260"/>
      <c r="AB297" s="332" t="s">
        <v>28</v>
      </c>
      <c r="AC297" s="332"/>
      <c r="AD297" s="72"/>
      <c r="AE297" s="338"/>
      <c r="AF297" s="192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4"/>
      <c r="AQ297" s="340"/>
      <c r="AR297" s="257"/>
      <c r="AS297" s="258"/>
      <c r="AV297" s="4">
        <f t="shared" si="19"/>
        <v>3</v>
      </c>
    </row>
    <row r="298" spans="1:52">
      <c r="A298" s="8"/>
      <c r="B298" s="293" t="s">
        <v>39</v>
      </c>
      <c r="C298" s="293"/>
      <c r="D298" s="293"/>
      <c r="E298" s="293"/>
      <c r="F298" s="294">
        <v>9</v>
      </c>
      <c r="G298" s="295"/>
      <c r="H298" s="295"/>
      <c r="I298" s="296"/>
      <c r="J298" s="9"/>
      <c r="K298" s="8"/>
      <c r="L298" s="283" t="s">
        <v>204</v>
      </c>
      <c r="M298" s="283"/>
      <c r="N298" s="283"/>
      <c r="O298" s="283"/>
      <c r="P298" s="302" t="s">
        <v>239</v>
      </c>
      <c r="Q298" s="302"/>
      <c r="R298" s="302"/>
      <c r="S298" s="334" t="s">
        <v>26</v>
      </c>
      <c r="T298" s="334"/>
      <c r="U298" s="283" t="s">
        <v>214</v>
      </c>
      <c r="V298" s="283"/>
      <c r="W298" s="283"/>
      <c r="X298" s="283"/>
      <c r="Y298" s="302" t="s">
        <v>241</v>
      </c>
      <c r="Z298" s="302"/>
      <c r="AA298" s="302"/>
      <c r="AB298" s="334" t="s">
        <v>25</v>
      </c>
      <c r="AC298" s="334"/>
      <c r="AD298" s="72"/>
      <c r="AE298" s="338"/>
      <c r="AF298" s="342" t="s">
        <v>684</v>
      </c>
      <c r="AG298" s="342"/>
      <c r="AH298" s="342"/>
      <c r="AI298" s="342"/>
      <c r="AJ298" s="342"/>
      <c r="AK298" s="342"/>
      <c r="AL298" s="342"/>
      <c r="AM298" s="342"/>
      <c r="AN298" s="342"/>
      <c r="AO298" s="342"/>
      <c r="AP298" s="342"/>
      <c r="AQ298" s="340"/>
      <c r="AR298" s="257"/>
      <c r="AS298" s="258"/>
      <c r="AV298" s="4">
        <f t="shared" si="19"/>
        <v>1</v>
      </c>
    </row>
    <row r="299" spans="1:52">
      <c r="A299" s="8"/>
      <c r="B299" s="292" t="s">
        <v>244</v>
      </c>
      <c r="C299" s="292"/>
      <c r="D299" s="292"/>
      <c r="E299" s="292"/>
      <c r="F299" s="292"/>
      <c r="G299" s="292"/>
      <c r="H299" s="292"/>
      <c r="I299" s="292"/>
      <c r="J299" s="9"/>
      <c r="K299" s="8"/>
      <c r="L299" s="261" t="s">
        <v>205</v>
      </c>
      <c r="M299" s="261"/>
      <c r="N299" s="261"/>
      <c r="O299" s="261"/>
      <c r="P299" s="260" t="s">
        <v>240</v>
      </c>
      <c r="Q299" s="260"/>
      <c r="R299" s="260"/>
      <c r="S299" s="332" t="s">
        <v>220</v>
      </c>
      <c r="T299" s="332"/>
      <c r="U299" s="261" t="s">
        <v>215</v>
      </c>
      <c r="V299" s="261"/>
      <c r="W299" s="261"/>
      <c r="X299" s="261"/>
      <c r="Y299" s="260" t="s">
        <v>241</v>
      </c>
      <c r="Z299" s="260"/>
      <c r="AA299" s="260"/>
      <c r="AB299" s="332" t="s">
        <v>25</v>
      </c>
      <c r="AC299" s="332"/>
      <c r="AD299" s="72"/>
      <c r="AE299" s="338"/>
      <c r="AF299" s="189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1"/>
      <c r="AQ299" s="340"/>
      <c r="AR299" s="257"/>
      <c r="AS299" s="258"/>
      <c r="AV299" s="4">
        <f t="shared" si="19"/>
        <v>2</v>
      </c>
    </row>
    <row r="300" spans="1:52" ht="12.75" thickBot="1">
      <c r="A300" s="10"/>
      <c r="B300" s="11"/>
      <c r="C300" s="11"/>
      <c r="D300" s="11"/>
      <c r="E300" s="11"/>
      <c r="F300" s="11"/>
      <c r="G300" s="11"/>
      <c r="H300" s="11"/>
      <c r="I300" s="11"/>
      <c r="J300" s="12"/>
      <c r="K300" s="10"/>
      <c r="L300" s="300" t="s">
        <v>206</v>
      </c>
      <c r="M300" s="300"/>
      <c r="N300" s="300"/>
      <c r="O300" s="300"/>
      <c r="P300" s="323" t="s">
        <v>241</v>
      </c>
      <c r="Q300" s="323"/>
      <c r="R300" s="323"/>
      <c r="S300" s="343" t="s">
        <v>25</v>
      </c>
      <c r="T300" s="343"/>
      <c r="U300" s="300"/>
      <c r="V300" s="300"/>
      <c r="W300" s="300"/>
      <c r="X300" s="300"/>
      <c r="Y300" s="323"/>
      <c r="Z300" s="323"/>
      <c r="AA300" s="323"/>
      <c r="AB300" s="343"/>
      <c r="AC300" s="343"/>
      <c r="AD300" s="75"/>
      <c r="AE300" s="195"/>
      <c r="AF300" s="196"/>
      <c r="AG300" s="197"/>
      <c r="AH300" s="197"/>
      <c r="AI300" s="197"/>
      <c r="AJ300" s="197"/>
      <c r="AK300" s="197"/>
      <c r="AL300" s="197"/>
      <c r="AM300" s="197"/>
      <c r="AN300" s="197"/>
      <c r="AO300" s="197"/>
      <c r="AP300" s="198"/>
      <c r="AQ300" s="199"/>
      <c r="AR300" s="257"/>
      <c r="AS300" s="258"/>
      <c r="AV300" s="4">
        <f t="shared" si="19"/>
        <v>3</v>
      </c>
    </row>
    <row r="301" spans="1:52" s="149" customFormat="1">
      <c r="A301" s="271" t="s">
        <v>807</v>
      </c>
      <c r="B301" s="272"/>
      <c r="C301" s="272"/>
      <c r="D301" s="272"/>
      <c r="E301" s="272"/>
      <c r="F301" s="272"/>
      <c r="G301" s="272"/>
      <c r="H301" s="272"/>
      <c r="I301" s="272"/>
      <c r="J301" s="272"/>
      <c r="K301" s="272"/>
      <c r="L301" s="272"/>
      <c r="M301" s="272"/>
      <c r="N301" s="273"/>
      <c r="O301" s="132"/>
      <c r="AC301" s="271" t="s">
        <v>247</v>
      </c>
      <c r="AD301" s="272"/>
      <c r="AE301" s="272"/>
      <c r="AF301" s="272"/>
      <c r="AG301" s="272"/>
      <c r="AH301" s="272"/>
      <c r="AI301" s="272"/>
      <c r="AJ301" s="272"/>
      <c r="AK301" s="272"/>
      <c r="AL301" s="272"/>
      <c r="AM301" s="272"/>
      <c r="AN301" s="272"/>
      <c r="AO301" s="272"/>
      <c r="AP301" s="272"/>
      <c r="AQ301" s="273"/>
      <c r="AR301" s="257"/>
      <c r="AS301" s="258"/>
      <c r="AV301" s="149">
        <f t="shared" ref="AV301:AV309" si="20">VLOOKUP(Y291,$BA$1:$BD$6,4,FALSE)</f>
        <v>2</v>
      </c>
    </row>
    <row r="302" spans="1:52">
      <c r="A302" s="265" t="s">
        <v>814</v>
      </c>
      <c r="B302" s="266"/>
      <c r="C302" s="266"/>
      <c r="D302" s="266"/>
      <c r="E302" s="266"/>
      <c r="F302" s="266"/>
      <c r="G302" s="266"/>
      <c r="H302" s="149"/>
      <c r="I302" s="149"/>
      <c r="J302" s="149"/>
      <c r="K302" s="149"/>
      <c r="L302" s="149"/>
      <c r="M302" s="149"/>
      <c r="N302" s="149"/>
      <c r="O302" s="8"/>
      <c r="AC302" s="84" t="s">
        <v>226</v>
      </c>
      <c r="AD302" s="200"/>
      <c r="AQ302" s="72"/>
      <c r="AR302" s="257"/>
      <c r="AS302" s="258"/>
      <c r="AV302" s="4">
        <f t="shared" si="20"/>
        <v>1</v>
      </c>
    </row>
    <row r="303" spans="1:52">
      <c r="A303" s="267" t="s">
        <v>815</v>
      </c>
      <c r="B303" s="268"/>
      <c r="C303" s="268"/>
      <c r="D303" s="268"/>
      <c r="E303" s="268"/>
      <c r="F303" s="268"/>
      <c r="G303" s="268"/>
      <c r="H303" s="259">
        <v>93717</v>
      </c>
      <c r="I303" s="259"/>
      <c r="J303" s="259"/>
      <c r="K303" s="259"/>
      <c r="L303" s="147"/>
      <c r="M303" s="147"/>
      <c r="N303" s="134"/>
      <c r="O303" s="8"/>
      <c r="AC303" s="69"/>
      <c r="AD303" s="71" t="s">
        <v>547</v>
      </c>
      <c r="AQ303" s="72"/>
      <c r="AR303" s="257"/>
      <c r="AS303" s="258"/>
      <c r="AV303" s="4">
        <f t="shared" si="20"/>
        <v>4</v>
      </c>
    </row>
    <row r="304" spans="1:52">
      <c r="A304" s="269" t="s">
        <v>829</v>
      </c>
      <c r="B304" s="270"/>
      <c r="C304" s="270"/>
      <c r="D304" s="270"/>
      <c r="E304" s="270"/>
      <c r="F304" s="270"/>
      <c r="G304" s="270"/>
      <c r="H304" s="259">
        <v>103486</v>
      </c>
      <c r="I304" s="259"/>
      <c r="J304" s="259"/>
      <c r="K304" s="259"/>
      <c r="L304" s="298" t="str">
        <f>CONCATENATE("[",ROUND(AW292/30,1),"]")</f>
        <v>[17.9]</v>
      </c>
      <c r="M304" s="298"/>
      <c r="N304" s="299"/>
      <c r="O304" s="8"/>
      <c r="AC304" s="69"/>
      <c r="AD304" s="71" t="s">
        <v>548</v>
      </c>
      <c r="AQ304" s="72"/>
      <c r="AR304" s="257"/>
      <c r="AS304" s="258"/>
      <c r="AV304" s="4">
        <f t="shared" si="20"/>
        <v>2</v>
      </c>
    </row>
    <row r="305" spans="1:48">
      <c r="A305" s="269" t="s">
        <v>808</v>
      </c>
      <c r="B305" s="270"/>
      <c r="C305" s="270"/>
      <c r="D305" s="270"/>
      <c r="E305" s="270"/>
      <c r="F305" s="270"/>
      <c r="G305" s="270"/>
      <c r="H305" s="279">
        <f>AW293/2160</f>
        <v>2.7509259259259258</v>
      </c>
      <c r="I305" s="279"/>
      <c r="J305" s="279"/>
      <c r="K305" s="279"/>
      <c r="L305" s="279"/>
      <c r="M305" s="279"/>
      <c r="N305" s="280"/>
      <c r="O305" s="8"/>
      <c r="AC305" s="69"/>
      <c r="AD305" s="71" t="s">
        <v>549</v>
      </c>
      <c r="AQ305" s="72"/>
      <c r="AR305" s="257"/>
      <c r="AS305" s="258"/>
      <c r="AV305" s="4">
        <f t="shared" si="20"/>
        <v>2</v>
      </c>
    </row>
    <row r="306" spans="1:48">
      <c r="A306" s="267" t="s">
        <v>810</v>
      </c>
      <c r="B306" s="268"/>
      <c r="C306" s="268"/>
      <c r="D306" s="268"/>
      <c r="E306" s="268"/>
      <c r="F306" s="268"/>
      <c r="G306" s="268"/>
      <c r="H306" s="149" t="s">
        <v>894</v>
      </c>
      <c r="I306" s="149"/>
      <c r="J306" s="149"/>
      <c r="K306" s="149"/>
      <c r="L306" s="149"/>
      <c r="N306" s="149"/>
      <c r="O306" s="8"/>
      <c r="AC306" s="69"/>
      <c r="AD306" s="71" t="s">
        <v>550</v>
      </c>
      <c r="AQ306" s="72"/>
      <c r="AR306" s="257"/>
      <c r="AS306" s="258"/>
      <c r="AV306" s="4">
        <f t="shared" si="20"/>
        <v>3</v>
      </c>
    </row>
    <row r="307" spans="1:48">
      <c r="A307" s="274" t="s">
        <v>816</v>
      </c>
      <c r="B307" s="261"/>
      <c r="C307" s="261"/>
      <c r="D307" s="261"/>
      <c r="E307" s="261"/>
      <c r="F307" s="261"/>
      <c r="G307" s="261"/>
      <c r="H307" s="149"/>
      <c r="I307" s="149"/>
      <c r="J307" s="149"/>
      <c r="K307" s="149"/>
      <c r="L307" s="149"/>
      <c r="N307" s="149"/>
      <c r="O307" s="8"/>
      <c r="AC307" s="69"/>
      <c r="AD307" s="71" t="s">
        <v>551</v>
      </c>
      <c r="AQ307" s="72"/>
      <c r="AR307" s="257"/>
      <c r="AS307" s="258"/>
      <c r="AV307" s="4">
        <f t="shared" si="20"/>
        <v>4</v>
      </c>
    </row>
    <row r="308" spans="1:48">
      <c r="A308" s="267" t="s">
        <v>811</v>
      </c>
      <c r="B308" s="268"/>
      <c r="C308" s="268"/>
      <c r="D308" s="268"/>
      <c r="E308" s="268"/>
      <c r="F308" s="268"/>
      <c r="G308" s="268"/>
      <c r="H308" s="149" t="s">
        <v>876</v>
      </c>
      <c r="I308" s="149"/>
      <c r="J308" s="149"/>
      <c r="K308" s="149"/>
      <c r="L308" s="149"/>
      <c r="N308" s="149"/>
      <c r="O308" s="8"/>
      <c r="AC308" s="69"/>
      <c r="AD308" s="71" t="s">
        <v>878</v>
      </c>
      <c r="AQ308" s="72"/>
      <c r="AR308" s="257"/>
      <c r="AS308" s="258"/>
      <c r="AV308" s="4">
        <f t="shared" si="20"/>
        <v>3</v>
      </c>
    </row>
    <row r="309" spans="1:48">
      <c r="A309" s="269" t="s">
        <v>817</v>
      </c>
      <c r="B309" s="270"/>
      <c r="C309" s="270"/>
      <c r="D309" s="270"/>
      <c r="E309" s="270"/>
      <c r="F309" s="270"/>
      <c r="G309" s="270"/>
      <c r="H309" s="149">
        <v>2</v>
      </c>
      <c r="I309" s="149"/>
      <c r="J309" s="149"/>
      <c r="K309" s="149"/>
      <c r="L309" s="149"/>
      <c r="N309" s="149"/>
      <c r="O309" s="8"/>
      <c r="AC309" s="69"/>
      <c r="AD309" s="71" t="s">
        <v>552</v>
      </c>
      <c r="AQ309" s="72"/>
      <c r="AR309" s="257"/>
      <c r="AS309" s="258"/>
      <c r="AV309" s="4">
        <f t="shared" si="20"/>
        <v>3</v>
      </c>
    </row>
    <row r="310" spans="1:48">
      <c r="A310" s="265" t="s">
        <v>818</v>
      </c>
      <c r="B310" s="266"/>
      <c r="C310" s="266"/>
      <c r="D310" s="266"/>
      <c r="E310" s="266"/>
      <c r="F310" s="266"/>
      <c r="G310" s="266"/>
      <c r="H310" s="149"/>
      <c r="I310" s="149"/>
      <c r="J310" s="149"/>
      <c r="K310" s="149"/>
      <c r="L310" s="149"/>
      <c r="N310" s="149"/>
      <c r="O310" s="8"/>
      <c r="AC310" s="69"/>
      <c r="AD310" s="71" t="s">
        <v>553</v>
      </c>
      <c r="AQ310" s="72"/>
      <c r="AR310" s="257"/>
      <c r="AS310" s="258"/>
      <c r="AV310" s="4">
        <f>IF(ISERROR(VLOOKUP(Y300,$BA$1:$BD$6,4,FALSE)),0,VLOOKUP(Y300,$BA$1:$BD$6,4,FALSE))</f>
        <v>0</v>
      </c>
    </row>
    <row r="311" spans="1:48">
      <c r="A311" s="267" t="s">
        <v>809</v>
      </c>
      <c r="B311" s="268"/>
      <c r="C311" s="268"/>
      <c r="D311" s="268"/>
      <c r="E311" s="268"/>
      <c r="F311" s="268"/>
      <c r="G311" s="268"/>
      <c r="H311" s="149" t="s">
        <v>877</v>
      </c>
      <c r="I311" s="149"/>
      <c r="J311" s="149"/>
      <c r="K311" s="149"/>
      <c r="L311" s="149"/>
      <c r="N311" s="149"/>
      <c r="O311" s="8"/>
      <c r="AC311" s="69"/>
      <c r="AD311" s="71" t="s">
        <v>554</v>
      </c>
      <c r="AQ311" s="72"/>
      <c r="AR311" s="257"/>
      <c r="AS311" s="258"/>
      <c r="AV311" s="4">
        <f>VLOOKUP(AL291,$BA$8:$BD$11,4,FALSE)</f>
        <v>4</v>
      </c>
    </row>
    <row r="312" spans="1:48">
      <c r="A312" s="269" t="s">
        <v>819</v>
      </c>
      <c r="B312" s="270"/>
      <c r="C312" s="270"/>
      <c r="D312" s="270"/>
      <c r="E312" s="270"/>
      <c r="F312" s="270"/>
      <c r="G312" s="270"/>
      <c r="H312" s="149" t="s">
        <v>78</v>
      </c>
      <c r="I312" s="149"/>
      <c r="J312" s="149"/>
      <c r="K312" s="149"/>
      <c r="L312" s="149"/>
      <c r="N312" s="149"/>
      <c r="O312" s="8"/>
      <c r="AC312" s="69"/>
      <c r="AD312" s="71" t="s">
        <v>555</v>
      </c>
      <c r="AQ312" s="72"/>
      <c r="AR312" s="257"/>
      <c r="AS312" s="258"/>
    </row>
    <row r="313" spans="1:48">
      <c r="A313" s="269" t="s">
        <v>812</v>
      </c>
      <c r="B313" s="270"/>
      <c r="C313" s="270"/>
      <c r="D313" s="270"/>
      <c r="E313" s="270"/>
      <c r="F313" s="270"/>
      <c r="G313" s="270"/>
      <c r="H313" s="148" t="s">
        <v>822</v>
      </c>
      <c r="I313" s="149" t="s">
        <v>821</v>
      </c>
      <c r="K313" s="148" t="s">
        <v>724</v>
      </c>
      <c r="L313" s="149" t="s">
        <v>823</v>
      </c>
      <c r="N313" s="149"/>
      <c r="O313" s="8"/>
      <c r="AC313" s="69"/>
      <c r="AD313" s="71" t="s">
        <v>879</v>
      </c>
      <c r="AQ313" s="72"/>
      <c r="AR313" s="257"/>
      <c r="AS313" s="258"/>
    </row>
    <row r="314" spans="1:48">
      <c r="A314" s="269" t="s">
        <v>813</v>
      </c>
      <c r="B314" s="270"/>
      <c r="C314" s="270"/>
      <c r="D314" s="270"/>
      <c r="E314" s="270"/>
      <c r="F314" s="270"/>
      <c r="G314" s="270"/>
      <c r="H314" s="148" t="s">
        <v>822</v>
      </c>
      <c r="I314" s="149" t="s">
        <v>821</v>
      </c>
      <c r="K314" s="148" t="s">
        <v>724</v>
      </c>
      <c r="L314" s="149" t="s">
        <v>823</v>
      </c>
      <c r="O314" s="8"/>
      <c r="AC314" s="69"/>
      <c r="AD314" s="71" t="s">
        <v>880</v>
      </c>
      <c r="AQ314" s="72"/>
      <c r="AR314" s="257"/>
      <c r="AS314" s="258"/>
    </row>
    <row r="315" spans="1:48">
      <c r="A315" s="267" t="s">
        <v>820</v>
      </c>
      <c r="B315" s="268"/>
      <c r="C315" s="268"/>
      <c r="D315" s="268"/>
      <c r="E315" s="268"/>
      <c r="F315" s="268"/>
      <c r="G315" s="268"/>
      <c r="H315" s="148" t="s">
        <v>822</v>
      </c>
      <c r="I315" s="149" t="s">
        <v>821</v>
      </c>
      <c r="K315" s="148" t="s">
        <v>724</v>
      </c>
      <c r="L315" s="149" t="s">
        <v>823</v>
      </c>
      <c r="O315" s="8"/>
      <c r="AC315" s="84" t="s">
        <v>227</v>
      </c>
      <c r="AQ315" s="72"/>
      <c r="AR315" s="257"/>
      <c r="AS315" s="258"/>
    </row>
    <row r="316" spans="1:48">
      <c r="A316" s="271" t="s">
        <v>824</v>
      </c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3"/>
      <c r="O316" s="8"/>
      <c r="AC316" s="69"/>
      <c r="AD316" s="311" t="s">
        <v>31</v>
      </c>
      <c r="AE316" s="311"/>
      <c r="AF316" s="311"/>
      <c r="AG316" s="311"/>
      <c r="AH316" s="313" t="s">
        <v>94</v>
      </c>
      <c r="AI316" s="313"/>
      <c r="AJ316" s="313"/>
      <c r="AK316" s="313"/>
      <c r="AL316" s="311" t="s">
        <v>216</v>
      </c>
      <c r="AM316" s="311"/>
      <c r="AN316" s="311"/>
      <c r="AO316" s="313" t="s">
        <v>58</v>
      </c>
      <c r="AP316" s="313"/>
      <c r="AQ316" s="314"/>
      <c r="AR316" s="257"/>
      <c r="AS316" s="258"/>
    </row>
    <row r="317" spans="1:48">
      <c r="A317" s="69" t="s">
        <v>1059</v>
      </c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2"/>
      <c r="O317" s="8"/>
      <c r="AC317" s="69"/>
      <c r="AD317" s="310" t="s">
        <v>219</v>
      </c>
      <c r="AE317" s="310"/>
      <c r="AF317" s="310"/>
      <c r="AG317" s="310"/>
      <c r="AH317" s="307" t="s">
        <v>250</v>
      </c>
      <c r="AI317" s="307"/>
      <c r="AJ317" s="307"/>
      <c r="AK317" s="307"/>
      <c r="AL317" s="310" t="s">
        <v>50</v>
      </c>
      <c r="AM317" s="310"/>
      <c r="AN317" s="310"/>
      <c r="AO317" s="307" t="s">
        <v>66</v>
      </c>
      <c r="AP317" s="307"/>
      <c r="AQ317" s="318"/>
      <c r="AR317" s="257"/>
      <c r="AS317" s="258"/>
    </row>
    <row r="318" spans="1:48">
      <c r="A318" s="184" t="s">
        <v>881</v>
      </c>
      <c r="B318" s="185"/>
      <c r="C318" s="185"/>
      <c r="D318" s="185"/>
      <c r="E318" s="185"/>
      <c r="F318" s="185"/>
      <c r="G318" s="185"/>
      <c r="H318" s="71"/>
      <c r="I318" s="71"/>
      <c r="J318" s="71"/>
      <c r="K318" s="71"/>
      <c r="L318" s="71"/>
      <c r="M318" s="71"/>
      <c r="N318" s="72"/>
      <c r="O318" s="8"/>
      <c r="AC318" s="69"/>
      <c r="AD318" s="311" t="s">
        <v>33</v>
      </c>
      <c r="AE318" s="311"/>
      <c r="AF318" s="311"/>
      <c r="AG318" s="311"/>
      <c r="AH318" s="312" t="s">
        <v>133</v>
      </c>
      <c r="AI318" s="312"/>
      <c r="AJ318" s="312"/>
      <c r="AK318" s="312"/>
      <c r="AL318" s="311" t="s">
        <v>22</v>
      </c>
      <c r="AM318" s="311"/>
      <c r="AN318" s="311"/>
      <c r="AO318" s="313" t="s">
        <v>138</v>
      </c>
      <c r="AP318" s="313"/>
      <c r="AQ318" s="314"/>
      <c r="AR318" s="257"/>
      <c r="AS318" s="258"/>
    </row>
    <row r="319" spans="1:48">
      <c r="A319" s="69" t="s">
        <v>882</v>
      </c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2"/>
      <c r="O319" s="8"/>
      <c r="AC319" s="69"/>
      <c r="AD319" s="310" t="s">
        <v>48</v>
      </c>
      <c r="AE319" s="310"/>
      <c r="AF319" s="310"/>
      <c r="AG319" s="310"/>
      <c r="AH319" s="307" t="s">
        <v>80</v>
      </c>
      <c r="AI319" s="307"/>
      <c r="AJ319" s="307"/>
      <c r="AK319" s="307"/>
      <c r="AL319" s="310" t="s">
        <v>49</v>
      </c>
      <c r="AM319" s="310"/>
      <c r="AN319" s="310"/>
      <c r="AO319" s="307" t="s">
        <v>75</v>
      </c>
      <c r="AP319" s="307"/>
      <c r="AQ319" s="318"/>
      <c r="AR319" s="257"/>
      <c r="AS319" s="258"/>
    </row>
    <row r="320" spans="1:48">
      <c r="A320" s="184" t="s">
        <v>856</v>
      </c>
      <c r="B320" s="185"/>
      <c r="C320" s="185"/>
      <c r="D320" s="185"/>
      <c r="E320" s="185"/>
      <c r="F320" s="185"/>
      <c r="G320" s="185"/>
      <c r="H320" s="71"/>
      <c r="I320" s="71"/>
      <c r="J320" s="71"/>
      <c r="K320" s="71"/>
      <c r="L320" s="71"/>
      <c r="M320" s="71"/>
      <c r="N320" s="72"/>
      <c r="O320" s="8"/>
      <c r="AC320" s="84" t="s">
        <v>228</v>
      </c>
      <c r="AD320" s="200"/>
      <c r="AQ320" s="72"/>
      <c r="AR320" s="257"/>
      <c r="AS320" s="258"/>
    </row>
    <row r="321" spans="1:45">
      <c r="A321" s="184" t="s">
        <v>883</v>
      </c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8"/>
      <c r="AC321" s="69"/>
      <c r="AD321" s="71" t="s">
        <v>629</v>
      </c>
      <c r="AQ321" s="72"/>
      <c r="AR321" s="257"/>
      <c r="AS321" s="258"/>
    </row>
    <row r="322" spans="1:45" ht="12.75" thickBot="1">
      <c r="A322" s="271" t="s">
        <v>740</v>
      </c>
      <c r="B322" s="272"/>
      <c r="C322" s="272"/>
      <c r="D322" s="272"/>
      <c r="E322" s="272"/>
      <c r="F322" s="272"/>
      <c r="G322" s="272"/>
      <c r="H322" s="272"/>
      <c r="I322" s="272"/>
      <c r="J322" s="272"/>
      <c r="K322" s="272"/>
      <c r="L322" s="272"/>
      <c r="M322" s="272"/>
      <c r="N322" s="273"/>
      <c r="O322" s="8"/>
      <c r="AC322" s="73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5"/>
      <c r="AR322" s="257"/>
      <c r="AS322" s="258"/>
    </row>
    <row r="323" spans="1:45">
      <c r="A323" s="354" t="s">
        <v>985</v>
      </c>
      <c r="B323" s="276"/>
      <c r="C323" s="4" t="s">
        <v>717</v>
      </c>
      <c r="N323" s="9"/>
      <c r="O323" s="8"/>
      <c r="AC323" s="329" t="s">
        <v>254</v>
      </c>
      <c r="AD323" s="330"/>
      <c r="AE323" s="330"/>
      <c r="AF323" s="330"/>
      <c r="AG323" s="330"/>
      <c r="AH323" s="330"/>
      <c r="AI323" s="330"/>
      <c r="AJ323" s="330"/>
      <c r="AK323" s="330"/>
      <c r="AL323" s="330"/>
      <c r="AM323" s="330"/>
      <c r="AN323" s="330"/>
      <c r="AO323" s="330"/>
      <c r="AP323" s="330"/>
      <c r="AQ323" s="331"/>
      <c r="AR323" s="257"/>
      <c r="AS323" s="258"/>
    </row>
    <row r="324" spans="1:45" ht="12.75" thickBot="1">
      <c r="A324" s="354" t="s">
        <v>987</v>
      </c>
      <c r="B324" s="276"/>
      <c r="C324" s="248" t="s">
        <v>1133</v>
      </c>
      <c r="N324" s="9"/>
      <c r="O324" s="8"/>
      <c r="AC324" s="69"/>
      <c r="AD324" s="201"/>
      <c r="AI324" s="76"/>
      <c r="AQ324" s="72"/>
      <c r="AR324" s="257"/>
      <c r="AS324" s="258"/>
    </row>
    <row r="325" spans="1:45">
      <c r="A325" s="354" t="s">
        <v>987</v>
      </c>
      <c r="B325" s="276"/>
      <c r="C325" s="210" t="s">
        <v>995</v>
      </c>
      <c r="N325" s="9"/>
      <c r="O325" s="262" t="s">
        <v>67</v>
      </c>
      <c r="P325" s="263"/>
      <c r="Q325" s="263"/>
      <c r="R325" s="263"/>
      <c r="S325" s="263"/>
      <c r="T325" s="263"/>
      <c r="U325" s="263"/>
      <c r="V325" s="264"/>
      <c r="W325" s="23"/>
      <c r="X325" s="24" t="s">
        <v>245</v>
      </c>
      <c r="Y325" s="24"/>
      <c r="Z325" s="24"/>
      <c r="AA325" s="24"/>
      <c r="AB325" s="25"/>
      <c r="AC325" s="69"/>
      <c r="AD325" s="201"/>
      <c r="AI325" s="76"/>
      <c r="AQ325" s="72"/>
      <c r="AR325" s="257"/>
      <c r="AS325" s="258"/>
    </row>
    <row r="326" spans="1:45">
      <c r="A326" s="354" t="s">
        <v>985</v>
      </c>
      <c r="B326" s="276"/>
      <c r="C326" s="4" t="s">
        <v>780</v>
      </c>
      <c r="N326" s="9"/>
      <c r="O326" s="8"/>
      <c r="R326" s="297" t="s">
        <v>46</v>
      </c>
      <c r="S326" s="297"/>
      <c r="T326" s="297" t="s">
        <v>47</v>
      </c>
      <c r="U326" s="297"/>
      <c r="V326" s="9"/>
      <c r="W326" s="8"/>
      <c r="X326" s="288" t="s">
        <v>220</v>
      </c>
      <c r="Y326" s="288"/>
      <c r="Z326" s="301">
        <v>0.1</v>
      </c>
      <c r="AA326" s="301"/>
      <c r="AB326" s="9"/>
      <c r="AC326" s="69"/>
      <c r="AD326" s="201"/>
      <c r="AI326" s="76"/>
      <c r="AQ326" s="72"/>
      <c r="AR326" s="257"/>
      <c r="AS326" s="258"/>
    </row>
    <row r="327" spans="1:45">
      <c r="A327" s="354" t="s">
        <v>985</v>
      </c>
      <c r="B327" s="276"/>
      <c r="C327" s="4" t="s">
        <v>715</v>
      </c>
      <c r="N327" s="9"/>
      <c r="O327" s="8"/>
      <c r="P327" s="208" t="s">
        <v>42</v>
      </c>
      <c r="Q327" s="208"/>
      <c r="R327" s="288">
        <v>5</v>
      </c>
      <c r="S327" s="288"/>
      <c r="T327" s="288">
        <v>3</v>
      </c>
      <c r="U327" s="288"/>
      <c r="V327" s="9"/>
      <c r="W327" s="8"/>
      <c r="X327" s="289" t="s">
        <v>25</v>
      </c>
      <c r="Y327" s="289"/>
      <c r="Z327" s="290">
        <v>0.28000000000000003</v>
      </c>
      <c r="AA327" s="290"/>
      <c r="AB327" s="9"/>
      <c r="AC327" s="69"/>
      <c r="AD327" s="201"/>
      <c r="AI327" s="76"/>
      <c r="AQ327" s="72"/>
      <c r="AR327" s="257"/>
      <c r="AS327" s="258"/>
    </row>
    <row r="328" spans="1:45">
      <c r="A328" s="354" t="s">
        <v>985</v>
      </c>
      <c r="B328" s="276"/>
      <c r="C328" s="4" t="s">
        <v>72</v>
      </c>
      <c r="N328" s="9"/>
      <c r="O328" s="8"/>
      <c r="P328" s="209" t="s">
        <v>184</v>
      </c>
      <c r="Q328" s="209"/>
      <c r="R328" s="289">
        <v>2</v>
      </c>
      <c r="S328" s="289"/>
      <c r="T328" s="289">
        <v>3</v>
      </c>
      <c r="U328" s="289"/>
      <c r="V328" s="9"/>
      <c r="W328" s="8"/>
      <c r="X328" s="288" t="s">
        <v>28</v>
      </c>
      <c r="Y328" s="288"/>
      <c r="Z328" s="301">
        <v>0.496</v>
      </c>
      <c r="AA328" s="301"/>
      <c r="AB328" s="9"/>
      <c r="AC328" s="69"/>
      <c r="AD328" s="201"/>
      <c r="AI328" s="76"/>
      <c r="AQ328" s="72"/>
      <c r="AR328" s="257"/>
      <c r="AS328" s="258"/>
    </row>
    <row r="329" spans="1:45">
      <c r="A329" s="183" t="s">
        <v>986</v>
      </c>
      <c r="B329" s="148"/>
      <c r="C329" s="149" t="s">
        <v>711</v>
      </c>
      <c r="N329" s="9"/>
      <c r="O329" s="8"/>
      <c r="P329" s="208" t="s">
        <v>43</v>
      </c>
      <c r="Q329" s="208"/>
      <c r="R329" s="288">
        <v>5</v>
      </c>
      <c r="S329" s="288"/>
      <c r="T329" s="288">
        <v>3</v>
      </c>
      <c r="U329" s="288"/>
      <c r="V329" s="9"/>
      <c r="W329" s="8"/>
      <c r="X329" s="289" t="s">
        <v>122</v>
      </c>
      <c r="Y329" s="289"/>
      <c r="Z329" s="290">
        <v>0.69699999999999995</v>
      </c>
      <c r="AA329" s="290"/>
      <c r="AB329" s="9"/>
      <c r="AC329" s="69"/>
      <c r="AD329" s="201"/>
      <c r="AQ329" s="72"/>
      <c r="AR329" s="257"/>
      <c r="AS329" s="258"/>
    </row>
    <row r="330" spans="1:45">
      <c r="A330" s="275"/>
      <c r="B330" s="276"/>
      <c r="C330" s="4" t="s">
        <v>69</v>
      </c>
      <c r="N330" s="9"/>
      <c r="O330" s="8"/>
      <c r="P330" s="209" t="s">
        <v>40</v>
      </c>
      <c r="Q330" s="209"/>
      <c r="R330" s="289">
        <v>2</v>
      </c>
      <c r="S330" s="289"/>
      <c r="T330" s="289">
        <v>3</v>
      </c>
      <c r="U330" s="289"/>
      <c r="V330" s="9"/>
      <c r="W330" s="8"/>
      <c r="X330" s="288" t="s">
        <v>123</v>
      </c>
      <c r="Y330" s="288"/>
      <c r="Z330" s="301">
        <v>0.84799999999999998</v>
      </c>
      <c r="AA330" s="301"/>
      <c r="AB330" s="9"/>
      <c r="AC330" s="69"/>
      <c r="AD330" s="201"/>
      <c r="AI330" s="76"/>
      <c r="AQ330" s="72"/>
      <c r="AR330" s="257"/>
      <c r="AS330" s="258"/>
    </row>
    <row r="331" spans="1:45">
      <c r="A331" s="354" t="s">
        <v>987</v>
      </c>
      <c r="B331" s="276"/>
      <c r="C331" s="4" t="s">
        <v>716</v>
      </c>
      <c r="N331" s="9"/>
      <c r="O331" s="8"/>
      <c r="P331" s="208" t="s">
        <v>41</v>
      </c>
      <c r="Q331" s="208"/>
      <c r="R331" s="288">
        <v>2</v>
      </c>
      <c r="S331" s="288"/>
      <c r="T331" s="288">
        <v>3</v>
      </c>
      <c r="U331" s="288"/>
      <c r="V331" s="9"/>
      <c r="W331" s="8"/>
      <c r="X331" s="289" t="s">
        <v>230</v>
      </c>
      <c r="Y331" s="289"/>
      <c r="Z331" s="290">
        <v>0.93899999999999995</v>
      </c>
      <c r="AA331" s="290"/>
      <c r="AB331" s="9"/>
      <c r="AC331" s="69"/>
      <c r="AD331" s="201"/>
      <c r="AI331" s="76"/>
      <c r="AQ331" s="72"/>
      <c r="AR331" s="257"/>
      <c r="AS331" s="258"/>
    </row>
    <row r="332" spans="1:45">
      <c r="A332" s="275"/>
      <c r="B332" s="276"/>
      <c r="C332" s="4" t="s">
        <v>71</v>
      </c>
      <c r="N332" s="9"/>
      <c r="O332" s="8"/>
      <c r="P332" s="209" t="s">
        <v>44</v>
      </c>
      <c r="Q332" s="209"/>
      <c r="R332" s="289">
        <v>4</v>
      </c>
      <c r="S332" s="289"/>
      <c r="T332" s="289">
        <v>3</v>
      </c>
      <c r="U332" s="289"/>
      <c r="V332" s="9"/>
      <c r="W332" s="8"/>
      <c r="X332" s="288" t="s">
        <v>231</v>
      </c>
      <c r="Y332" s="288"/>
      <c r="Z332" s="301">
        <v>0.98199999999999998</v>
      </c>
      <c r="AA332" s="301"/>
      <c r="AB332" s="9"/>
      <c r="AC332" s="69"/>
      <c r="AD332" s="201"/>
      <c r="AQ332" s="72"/>
      <c r="AR332" s="257"/>
      <c r="AS332" s="258"/>
    </row>
    <row r="333" spans="1:45">
      <c r="A333" s="354" t="s">
        <v>985</v>
      </c>
      <c r="B333" s="276"/>
      <c r="C333" s="4" t="s">
        <v>70</v>
      </c>
      <c r="N333" s="9"/>
      <c r="O333" s="8"/>
      <c r="P333" s="208" t="s">
        <v>45</v>
      </c>
      <c r="Q333" s="208"/>
      <c r="R333" s="288">
        <v>4</v>
      </c>
      <c r="S333" s="288"/>
      <c r="T333" s="288">
        <v>3</v>
      </c>
      <c r="U333" s="288"/>
      <c r="V333" s="9"/>
      <c r="W333" s="8"/>
      <c r="X333" s="289" t="s">
        <v>232</v>
      </c>
      <c r="Y333" s="289"/>
      <c r="Z333" s="290">
        <v>0.996</v>
      </c>
      <c r="AA333" s="290"/>
      <c r="AB333" s="9"/>
      <c r="AC333" s="69"/>
      <c r="AD333" s="201"/>
      <c r="AI333" s="76"/>
      <c r="AQ333" s="72"/>
      <c r="AR333" s="257"/>
      <c r="AS333" s="258"/>
    </row>
    <row r="334" spans="1:45" ht="12.75" thickBot="1">
      <c r="A334" s="354" t="s">
        <v>988</v>
      </c>
      <c r="B334" s="27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9"/>
      <c r="O334" s="10"/>
      <c r="P334" s="11"/>
      <c r="Q334" s="11"/>
      <c r="R334" s="11"/>
      <c r="S334" s="11"/>
      <c r="T334" s="11"/>
      <c r="U334" s="11"/>
      <c r="V334" s="12"/>
      <c r="W334" s="10"/>
      <c r="X334" s="322" t="s">
        <v>233</v>
      </c>
      <c r="Y334" s="322"/>
      <c r="Z334" s="306">
        <v>0.999</v>
      </c>
      <c r="AA334" s="306"/>
      <c r="AB334" s="12"/>
      <c r="AC334" s="69"/>
      <c r="AQ334" s="72"/>
      <c r="AR334" s="257"/>
      <c r="AS334" s="258"/>
    </row>
    <row r="335" spans="1:45">
      <c r="A335" s="354" t="s">
        <v>988</v>
      </c>
      <c r="B335" s="27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9"/>
      <c r="O335" s="285" t="s">
        <v>255</v>
      </c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7"/>
      <c r="AC335" s="69"/>
      <c r="AD335" s="201"/>
      <c r="AQ335" s="72"/>
      <c r="AR335" s="257"/>
      <c r="AS335" s="258"/>
    </row>
    <row r="336" spans="1:45" ht="12.75" thickBot="1">
      <c r="A336" s="353" t="s">
        <v>988</v>
      </c>
      <c r="B336" s="282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0"/>
      <c r="P336" s="291" t="s">
        <v>256</v>
      </c>
      <c r="Q336" s="291"/>
      <c r="R336" s="291"/>
      <c r="S336" s="11"/>
      <c r="T336" s="11"/>
      <c r="U336" s="11"/>
      <c r="V336" s="291" t="s">
        <v>257</v>
      </c>
      <c r="W336" s="291"/>
      <c r="X336" s="291"/>
      <c r="Y336" s="11"/>
      <c r="Z336" s="11"/>
      <c r="AA336" s="11"/>
      <c r="AB336" s="12"/>
      <c r="AC336" s="73"/>
      <c r="AD336" s="205"/>
      <c r="AE336" s="74"/>
      <c r="AF336" s="74"/>
      <c r="AG336" s="74"/>
      <c r="AH336" s="74"/>
      <c r="AI336" s="206"/>
      <c r="AJ336" s="74"/>
      <c r="AK336" s="74"/>
      <c r="AL336" s="74"/>
      <c r="AM336" s="74"/>
      <c r="AN336" s="74"/>
      <c r="AO336" s="74"/>
      <c r="AP336" s="74"/>
      <c r="AQ336" s="75"/>
      <c r="AR336" s="257"/>
      <c r="AS336" s="258"/>
    </row>
    <row r="337" spans="1:52" ht="13.5" thickBot="1">
      <c r="A337" s="277" t="s">
        <v>29</v>
      </c>
      <c r="B337" s="278"/>
      <c r="C337" s="278"/>
      <c r="D337" s="284" t="s">
        <v>84</v>
      </c>
      <c r="E337" s="284"/>
      <c r="F337" s="284"/>
      <c r="G337" s="284"/>
      <c r="H337" s="284"/>
      <c r="I337" s="284"/>
      <c r="J337" s="284"/>
      <c r="K337" s="284"/>
      <c r="L337" s="284"/>
      <c r="M337" s="284"/>
      <c r="N337" s="284"/>
      <c r="O337" s="278" t="s">
        <v>30</v>
      </c>
      <c r="P337" s="278"/>
      <c r="Q337" s="278"/>
      <c r="R337" s="284" t="s">
        <v>61</v>
      </c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328" t="s">
        <v>32</v>
      </c>
      <c r="AE337" s="328"/>
      <c r="AF337" s="328"/>
      <c r="AG337" s="328"/>
      <c r="AH337" s="355" t="s">
        <v>68</v>
      </c>
      <c r="AI337" s="355"/>
      <c r="AJ337" s="355"/>
      <c r="AK337" s="355" t="s">
        <v>651</v>
      </c>
      <c r="AL337" s="355"/>
      <c r="AM337" s="355"/>
      <c r="AN337" s="355"/>
      <c r="AO337" s="355"/>
      <c r="AP337" s="355"/>
      <c r="AQ337" s="356"/>
      <c r="AR337" s="257" t="s">
        <v>399</v>
      </c>
      <c r="AS337" s="258"/>
    </row>
    <row r="338" spans="1:52" s="149" customFormat="1">
      <c r="A338" s="262" t="s">
        <v>223</v>
      </c>
      <c r="B338" s="263"/>
      <c r="C338" s="263"/>
      <c r="D338" s="263"/>
      <c r="E338" s="263"/>
      <c r="F338" s="263"/>
      <c r="G338" s="263"/>
      <c r="H338" s="263"/>
      <c r="I338" s="263"/>
      <c r="J338" s="264"/>
      <c r="K338" s="262" t="s">
        <v>620</v>
      </c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/>
      <c r="X338" s="263"/>
      <c r="Y338" s="263"/>
      <c r="Z338" s="263"/>
      <c r="AA338" s="263"/>
      <c r="AB338" s="263"/>
      <c r="AC338" s="263"/>
      <c r="AD338" s="264"/>
      <c r="AE338" s="262" t="s">
        <v>224</v>
      </c>
      <c r="AF338" s="263"/>
      <c r="AG338" s="263"/>
      <c r="AH338" s="263"/>
      <c r="AI338" s="263"/>
      <c r="AJ338" s="263"/>
      <c r="AK338" s="263"/>
      <c r="AL338" s="263"/>
      <c r="AM338" s="263"/>
      <c r="AN338" s="263"/>
      <c r="AO338" s="263"/>
      <c r="AP338" s="263"/>
      <c r="AQ338" s="264"/>
      <c r="AR338" s="257"/>
      <c r="AS338" s="258"/>
    </row>
    <row r="339" spans="1:52">
      <c r="A339" s="8"/>
      <c r="B339" s="146" t="s">
        <v>36</v>
      </c>
      <c r="C339" s="146"/>
      <c r="D339" s="146"/>
      <c r="E339" s="146"/>
      <c r="F339" s="260" t="s">
        <v>235</v>
      </c>
      <c r="G339" s="260"/>
      <c r="H339" s="260"/>
      <c r="I339" s="149" t="s">
        <v>25</v>
      </c>
      <c r="J339" s="9"/>
      <c r="K339" s="8"/>
      <c r="L339" s="261" t="s">
        <v>198</v>
      </c>
      <c r="M339" s="261"/>
      <c r="N339" s="261"/>
      <c r="O339" s="261"/>
      <c r="P339" s="260" t="s">
        <v>241</v>
      </c>
      <c r="Q339" s="260"/>
      <c r="R339" s="260"/>
      <c r="S339" s="332" t="s">
        <v>25</v>
      </c>
      <c r="T339" s="332"/>
      <c r="U339" s="261" t="s">
        <v>207</v>
      </c>
      <c r="V339" s="261"/>
      <c r="W339" s="261"/>
      <c r="X339" s="261"/>
      <c r="Y339" s="260" t="s">
        <v>238</v>
      </c>
      <c r="Z339" s="260"/>
      <c r="AA339" s="260"/>
      <c r="AB339" s="332" t="s">
        <v>221</v>
      </c>
      <c r="AC339" s="332"/>
      <c r="AD339" s="72"/>
      <c r="AE339" s="69"/>
      <c r="AG339" s="333" t="s">
        <v>197</v>
      </c>
      <c r="AH339" s="333"/>
      <c r="AI339" s="333"/>
      <c r="AJ339" s="333"/>
      <c r="AK339" s="333"/>
      <c r="AL339" s="313" t="s">
        <v>730</v>
      </c>
      <c r="AM339" s="313"/>
      <c r="AN339" s="313"/>
      <c r="AO339" s="154" t="s">
        <v>220</v>
      </c>
      <c r="AQ339" s="72"/>
      <c r="AR339" s="257"/>
      <c r="AS339" s="258"/>
      <c r="AU339" s="4">
        <f t="shared" ref="AU339:AU344" si="21">VLOOKUP(F339,$BA$13:$BD$17,4,FALSE)</f>
        <v>15</v>
      </c>
      <c r="AV339" s="4">
        <f t="shared" ref="AV339:AV348" si="22">VLOOKUP(P339,$BA$1:$BD$6,4,FALSE)</f>
        <v>3</v>
      </c>
      <c r="AW339" s="4" t="str">
        <f>D337</f>
        <v>M. Jimenez</v>
      </c>
      <c r="AX339" s="4" t="str">
        <f>K338</f>
        <v>Military Operation Specialty: Mechanical Technician</v>
      </c>
      <c r="AY339" s="4">
        <f>SUM(AU339:AU344,AV339:AV359)</f>
        <v>118</v>
      </c>
      <c r="AZ339" s="4">
        <f>SUM(AU339:AU344)</f>
        <v>75</v>
      </c>
    </row>
    <row r="340" spans="1:52">
      <c r="A340" s="8"/>
      <c r="B340" s="151" t="s">
        <v>34</v>
      </c>
      <c r="C340" s="151"/>
      <c r="D340" s="151"/>
      <c r="E340" s="151"/>
      <c r="F340" s="302" t="s">
        <v>234</v>
      </c>
      <c r="G340" s="302"/>
      <c r="H340" s="302"/>
      <c r="I340" s="150" t="s">
        <v>26</v>
      </c>
      <c r="J340" s="9"/>
      <c r="K340" s="8"/>
      <c r="L340" s="283" t="s">
        <v>199</v>
      </c>
      <c r="M340" s="283"/>
      <c r="N340" s="283"/>
      <c r="O340" s="283"/>
      <c r="P340" s="302" t="s">
        <v>239</v>
      </c>
      <c r="Q340" s="302"/>
      <c r="R340" s="302"/>
      <c r="S340" s="334" t="s">
        <v>26</v>
      </c>
      <c r="T340" s="334"/>
      <c r="U340" s="283" t="s">
        <v>208</v>
      </c>
      <c r="V340" s="283"/>
      <c r="W340" s="283"/>
      <c r="X340" s="283"/>
      <c r="Y340" s="302" t="s">
        <v>241</v>
      </c>
      <c r="Z340" s="302"/>
      <c r="AA340" s="302"/>
      <c r="AB340" s="334" t="s">
        <v>25</v>
      </c>
      <c r="AC340" s="334"/>
      <c r="AD340" s="72"/>
      <c r="AE340" s="335" t="s">
        <v>1008</v>
      </c>
      <c r="AF340" s="336"/>
      <c r="AG340" s="336"/>
      <c r="AH340" s="336"/>
      <c r="AI340" s="336"/>
      <c r="AJ340" s="336"/>
      <c r="AK340" s="336"/>
      <c r="AL340" s="336"/>
      <c r="AM340" s="336"/>
      <c r="AN340" s="336"/>
      <c r="AO340" s="336"/>
      <c r="AP340" s="336"/>
      <c r="AQ340" s="337"/>
      <c r="AR340" s="257"/>
      <c r="AS340" s="258"/>
      <c r="AU340" s="4">
        <f t="shared" si="21"/>
        <v>5</v>
      </c>
      <c r="AV340" s="4">
        <f t="shared" si="22"/>
        <v>1</v>
      </c>
      <c r="AW340" s="4">
        <v>153</v>
      </c>
    </row>
    <row r="341" spans="1:52">
      <c r="A341" s="8"/>
      <c r="B341" s="146" t="s">
        <v>843</v>
      </c>
      <c r="C341" s="146"/>
      <c r="D341" s="146"/>
      <c r="E341" s="146"/>
      <c r="F341" s="260" t="s">
        <v>229</v>
      </c>
      <c r="G341" s="260"/>
      <c r="H341" s="260"/>
      <c r="I341" s="149" t="s">
        <v>220</v>
      </c>
      <c r="J341" s="9"/>
      <c r="K341" s="8"/>
      <c r="L341" s="261" t="s">
        <v>200</v>
      </c>
      <c r="M341" s="261"/>
      <c r="N341" s="261"/>
      <c r="O341" s="261"/>
      <c r="P341" s="260" t="s">
        <v>242</v>
      </c>
      <c r="Q341" s="260"/>
      <c r="R341" s="260"/>
      <c r="S341" s="332" t="s">
        <v>28</v>
      </c>
      <c r="T341" s="332"/>
      <c r="U341" s="261" t="s">
        <v>209</v>
      </c>
      <c r="V341" s="261"/>
      <c r="W341" s="261"/>
      <c r="X341" s="261"/>
      <c r="Y341" s="260" t="s">
        <v>238</v>
      </c>
      <c r="Z341" s="260"/>
      <c r="AA341" s="260"/>
      <c r="AB341" s="332" t="s">
        <v>221</v>
      </c>
      <c r="AC341" s="332"/>
      <c r="AD341" s="72"/>
      <c r="AE341" s="187" t="s">
        <v>680</v>
      </c>
      <c r="AF341" s="327" t="s">
        <v>1009</v>
      </c>
      <c r="AG341" s="327"/>
      <c r="AH341" s="327"/>
      <c r="AI341" s="327" t="s">
        <v>989</v>
      </c>
      <c r="AJ341" s="327"/>
      <c r="AK341" s="327"/>
      <c r="AL341" s="327"/>
      <c r="AM341" s="327"/>
      <c r="AN341" s="327" t="s">
        <v>1009</v>
      </c>
      <c r="AO341" s="327"/>
      <c r="AP341" s="327"/>
      <c r="AQ341" s="188" t="s">
        <v>680</v>
      </c>
      <c r="AR341" s="257"/>
      <c r="AS341" s="258"/>
      <c r="AU341" s="4">
        <f t="shared" si="21"/>
        <v>10</v>
      </c>
      <c r="AV341" s="4">
        <f t="shared" si="22"/>
        <v>4</v>
      </c>
      <c r="AW341" s="4">
        <v>2007</v>
      </c>
    </row>
    <row r="342" spans="1:52">
      <c r="A342" s="8"/>
      <c r="B342" s="151" t="s">
        <v>37</v>
      </c>
      <c r="C342" s="152"/>
      <c r="D342" s="152"/>
      <c r="E342" s="152"/>
      <c r="F342" s="302" t="s">
        <v>236</v>
      </c>
      <c r="G342" s="302"/>
      <c r="H342" s="302"/>
      <c r="I342" s="150" t="s">
        <v>28</v>
      </c>
      <c r="J342" s="9"/>
      <c r="K342" s="8"/>
      <c r="L342" s="283" t="s">
        <v>201</v>
      </c>
      <c r="M342" s="283"/>
      <c r="N342" s="283"/>
      <c r="O342" s="283"/>
      <c r="P342" s="302" t="s">
        <v>239</v>
      </c>
      <c r="Q342" s="302"/>
      <c r="R342" s="302"/>
      <c r="S342" s="334" t="s">
        <v>26</v>
      </c>
      <c r="T342" s="334"/>
      <c r="U342" s="283" t="s">
        <v>210</v>
      </c>
      <c r="V342" s="283"/>
      <c r="W342" s="283"/>
      <c r="X342" s="283"/>
      <c r="Y342" s="302" t="s">
        <v>242</v>
      </c>
      <c r="Z342" s="302"/>
      <c r="AA342" s="302"/>
      <c r="AB342" s="334" t="s">
        <v>28</v>
      </c>
      <c r="AC342" s="334"/>
      <c r="AD342" s="72"/>
      <c r="AE342" s="338" t="s">
        <v>681</v>
      </c>
      <c r="AF342" s="339" t="s">
        <v>679</v>
      </c>
      <c r="AG342" s="339"/>
      <c r="AH342" s="339"/>
      <c r="AJ342" s="339" t="s">
        <v>311</v>
      </c>
      <c r="AK342" s="339"/>
      <c r="AL342" s="339"/>
      <c r="AN342" s="339" t="s">
        <v>217</v>
      </c>
      <c r="AO342" s="339"/>
      <c r="AP342" s="339"/>
      <c r="AQ342" s="340" t="s">
        <v>682</v>
      </c>
      <c r="AR342" s="257"/>
      <c r="AS342" s="258"/>
      <c r="AU342" s="4">
        <f t="shared" si="21"/>
        <v>20</v>
      </c>
      <c r="AV342" s="4">
        <f t="shared" si="22"/>
        <v>1</v>
      </c>
    </row>
    <row r="343" spans="1:52">
      <c r="A343" s="8"/>
      <c r="B343" s="146" t="s">
        <v>195</v>
      </c>
      <c r="F343" s="260" t="s">
        <v>229</v>
      </c>
      <c r="G343" s="260"/>
      <c r="H343" s="260"/>
      <c r="I343" s="149" t="s">
        <v>220</v>
      </c>
      <c r="J343" s="9"/>
      <c r="K343" s="8"/>
      <c r="L343" s="261" t="s">
        <v>202</v>
      </c>
      <c r="M343" s="261"/>
      <c r="N343" s="261"/>
      <c r="O343" s="261"/>
      <c r="P343" s="260" t="s">
        <v>242</v>
      </c>
      <c r="Q343" s="260"/>
      <c r="R343" s="260"/>
      <c r="S343" s="332" t="s">
        <v>28</v>
      </c>
      <c r="T343" s="332"/>
      <c r="U343" s="261" t="s">
        <v>211</v>
      </c>
      <c r="V343" s="261"/>
      <c r="W343" s="261"/>
      <c r="X343" s="261"/>
      <c r="Y343" s="260" t="s">
        <v>243</v>
      </c>
      <c r="Z343" s="260"/>
      <c r="AA343" s="260"/>
      <c r="AB343" s="332" t="s">
        <v>122</v>
      </c>
      <c r="AC343" s="332"/>
      <c r="AD343" s="72"/>
      <c r="AE343" s="338"/>
      <c r="AF343" s="341" t="s">
        <v>683</v>
      </c>
      <c r="AG343" s="341"/>
      <c r="AH343" s="341"/>
      <c r="AI343" s="341"/>
      <c r="AJ343" s="341"/>
      <c r="AK343" s="341"/>
      <c r="AL343" s="341"/>
      <c r="AM343" s="341"/>
      <c r="AN343" s="341"/>
      <c r="AO343" s="341"/>
      <c r="AP343" s="341"/>
      <c r="AQ343" s="340"/>
      <c r="AR343" s="257"/>
      <c r="AS343" s="258"/>
      <c r="AU343" s="4">
        <f t="shared" si="21"/>
        <v>10</v>
      </c>
      <c r="AV343" s="4">
        <f t="shared" si="22"/>
        <v>4</v>
      </c>
    </row>
    <row r="344" spans="1:52">
      <c r="A344" s="8"/>
      <c r="B344" s="151" t="s">
        <v>38</v>
      </c>
      <c r="C344" s="152"/>
      <c r="D344" s="152"/>
      <c r="E344" s="152"/>
      <c r="F344" s="302" t="s">
        <v>235</v>
      </c>
      <c r="G344" s="302"/>
      <c r="H344" s="302"/>
      <c r="I344" s="150" t="s">
        <v>25</v>
      </c>
      <c r="J344" s="9"/>
      <c r="K344" s="8"/>
      <c r="L344" s="283" t="s">
        <v>203</v>
      </c>
      <c r="M344" s="283"/>
      <c r="N344" s="283"/>
      <c r="O344" s="283"/>
      <c r="P344" s="302" t="s">
        <v>239</v>
      </c>
      <c r="Q344" s="302"/>
      <c r="R344" s="302"/>
      <c r="S344" s="334" t="s">
        <v>26</v>
      </c>
      <c r="T344" s="334"/>
      <c r="U344" s="283" t="s">
        <v>212</v>
      </c>
      <c r="V344" s="283"/>
      <c r="W344" s="283"/>
      <c r="X344" s="283"/>
      <c r="Y344" s="302" t="s">
        <v>239</v>
      </c>
      <c r="Z344" s="302"/>
      <c r="AA344" s="302"/>
      <c r="AB344" s="334" t="s">
        <v>26</v>
      </c>
      <c r="AC344" s="334"/>
      <c r="AD344" s="72"/>
      <c r="AE344" s="338"/>
      <c r="AF344" s="189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1"/>
      <c r="AQ344" s="340"/>
      <c r="AR344" s="257"/>
      <c r="AS344" s="258"/>
      <c r="AU344" s="4">
        <f t="shared" si="21"/>
        <v>15</v>
      </c>
      <c r="AV344" s="4">
        <f t="shared" si="22"/>
        <v>1</v>
      </c>
    </row>
    <row r="345" spans="1:52">
      <c r="A345" s="8"/>
      <c r="J345" s="9"/>
      <c r="K345" s="8"/>
      <c r="L345" s="261" t="s">
        <v>218</v>
      </c>
      <c r="M345" s="261"/>
      <c r="N345" s="261"/>
      <c r="O345" s="261"/>
      <c r="P345" s="260" t="s">
        <v>240</v>
      </c>
      <c r="Q345" s="260"/>
      <c r="R345" s="260"/>
      <c r="S345" s="332" t="s">
        <v>220</v>
      </c>
      <c r="T345" s="332"/>
      <c r="U345" s="261" t="s">
        <v>213</v>
      </c>
      <c r="V345" s="261"/>
      <c r="W345" s="261"/>
      <c r="X345" s="261"/>
      <c r="Y345" s="260" t="s">
        <v>241</v>
      </c>
      <c r="Z345" s="260"/>
      <c r="AA345" s="260"/>
      <c r="AB345" s="332" t="s">
        <v>25</v>
      </c>
      <c r="AC345" s="332"/>
      <c r="AD345" s="72"/>
      <c r="AE345" s="338"/>
      <c r="AF345" s="192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4"/>
      <c r="AQ345" s="340"/>
      <c r="AR345" s="257"/>
      <c r="AS345" s="258"/>
      <c r="AV345" s="4">
        <f t="shared" si="22"/>
        <v>2</v>
      </c>
    </row>
    <row r="346" spans="1:52">
      <c r="A346" s="8"/>
      <c r="B346" s="293" t="s">
        <v>39</v>
      </c>
      <c r="C346" s="293"/>
      <c r="D346" s="293"/>
      <c r="E346" s="293"/>
      <c r="F346" s="294">
        <v>5</v>
      </c>
      <c r="G346" s="295"/>
      <c r="H346" s="295"/>
      <c r="I346" s="296"/>
      <c r="J346" s="9"/>
      <c r="K346" s="8"/>
      <c r="L346" s="283" t="s">
        <v>204</v>
      </c>
      <c r="M346" s="283"/>
      <c r="N346" s="283"/>
      <c r="O346" s="283"/>
      <c r="P346" s="302" t="s">
        <v>241</v>
      </c>
      <c r="Q346" s="302"/>
      <c r="R346" s="302"/>
      <c r="S346" s="334" t="s">
        <v>25</v>
      </c>
      <c r="T346" s="334"/>
      <c r="U346" s="283" t="s">
        <v>214</v>
      </c>
      <c r="V346" s="283"/>
      <c r="W346" s="283"/>
      <c r="X346" s="283"/>
      <c r="Y346" s="302" t="s">
        <v>241</v>
      </c>
      <c r="Z346" s="302"/>
      <c r="AA346" s="302"/>
      <c r="AB346" s="334" t="s">
        <v>25</v>
      </c>
      <c r="AC346" s="334"/>
      <c r="AD346" s="72"/>
      <c r="AE346" s="338"/>
      <c r="AF346" s="342" t="s">
        <v>684</v>
      </c>
      <c r="AG346" s="342"/>
      <c r="AH346" s="342"/>
      <c r="AI346" s="342"/>
      <c r="AJ346" s="342"/>
      <c r="AK346" s="342"/>
      <c r="AL346" s="342"/>
      <c r="AM346" s="342"/>
      <c r="AN346" s="342"/>
      <c r="AO346" s="342"/>
      <c r="AP346" s="342"/>
      <c r="AQ346" s="340"/>
      <c r="AR346" s="257"/>
      <c r="AS346" s="258"/>
      <c r="AV346" s="4">
        <f t="shared" si="22"/>
        <v>3</v>
      </c>
    </row>
    <row r="347" spans="1:52">
      <c r="A347" s="8"/>
      <c r="B347" s="292" t="s">
        <v>244</v>
      </c>
      <c r="C347" s="292"/>
      <c r="D347" s="292"/>
      <c r="E347" s="292"/>
      <c r="F347" s="292"/>
      <c r="G347" s="292"/>
      <c r="H347" s="292"/>
      <c r="I347" s="292"/>
      <c r="J347" s="9"/>
      <c r="K347" s="8"/>
      <c r="L347" s="261" t="s">
        <v>205</v>
      </c>
      <c r="M347" s="261"/>
      <c r="N347" s="261"/>
      <c r="O347" s="261"/>
      <c r="P347" s="260" t="s">
        <v>240</v>
      </c>
      <c r="Q347" s="260"/>
      <c r="R347" s="260"/>
      <c r="S347" s="332" t="s">
        <v>220</v>
      </c>
      <c r="T347" s="332"/>
      <c r="U347" s="261" t="s">
        <v>215</v>
      </c>
      <c r="V347" s="261"/>
      <c r="W347" s="261"/>
      <c r="X347" s="261"/>
      <c r="Y347" s="260" t="s">
        <v>239</v>
      </c>
      <c r="Z347" s="260"/>
      <c r="AA347" s="260"/>
      <c r="AB347" s="332" t="s">
        <v>26</v>
      </c>
      <c r="AC347" s="332"/>
      <c r="AD347" s="72"/>
      <c r="AE347" s="338"/>
      <c r="AF347" s="189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1"/>
      <c r="AQ347" s="340"/>
      <c r="AR347" s="257"/>
      <c r="AS347" s="258"/>
      <c r="AV347" s="4">
        <f t="shared" si="22"/>
        <v>2</v>
      </c>
    </row>
    <row r="348" spans="1:52" ht="12.75" thickBot="1">
      <c r="A348" s="10"/>
      <c r="B348" s="11"/>
      <c r="C348" s="11"/>
      <c r="D348" s="11"/>
      <c r="E348" s="11"/>
      <c r="F348" s="11"/>
      <c r="G348" s="11"/>
      <c r="H348" s="11"/>
      <c r="I348" s="11"/>
      <c r="J348" s="12"/>
      <c r="K348" s="10"/>
      <c r="L348" s="300" t="s">
        <v>206</v>
      </c>
      <c r="M348" s="300"/>
      <c r="N348" s="300"/>
      <c r="O348" s="300"/>
      <c r="P348" s="323" t="s">
        <v>238</v>
      </c>
      <c r="Q348" s="323"/>
      <c r="R348" s="323"/>
      <c r="S348" s="343" t="s">
        <v>221</v>
      </c>
      <c r="T348" s="343"/>
      <c r="U348" s="300"/>
      <c r="V348" s="300"/>
      <c r="W348" s="300"/>
      <c r="X348" s="300"/>
      <c r="Y348" s="323"/>
      <c r="Z348" s="323"/>
      <c r="AA348" s="323"/>
      <c r="AB348" s="343"/>
      <c r="AC348" s="343"/>
      <c r="AD348" s="75"/>
      <c r="AE348" s="195"/>
      <c r="AF348" s="196"/>
      <c r="AG348" s="197"/>
      <c r="AH348" s="197"/>
      <c r="AI348" s="197"/>
      <c r="AJ348" s="197"/>
      <c r="AK348" s="197"/>
      <c r="AL348" s="197"/>
      <c r="AM348" s="197"/>
      <c r="AN348" s="197"/>
      <c r="AO348" s="197"/>
      <c r="AP348" s="198"/>
      <c r="AQ348" s="199"/>
      <c r="AR348" s="257"/>
      <c r="AS348" s="258"/>
      <c r="AV348" s="4">
        <f t="shared" si="22"/>
        <v>0</v>
      </c>
    </row>
    <row r="349" spans="1:52" s="149" customFormat="1">
      <c r="A349" s="271" t="s">
        <v>807</v>
      </c>
      <c r="B349" s="272"/>
      <c r="C349" s="272"/>
      <c r="D349" s="272"/>
      <c r="E349" s="272"/>
      <c r="F349" s="272"/>
      <c r="G349" s="272"/>
      <c r="H349" s="272"/>
      <c r="I349" s="272"/>
      <c r="J349" s="272"/>
      <c r="K349" s="272"/>
      <c r="L349" s="272"/>
      <c r="M349" s="272"/>
      <c r="N349" s="273"/>
      <c r="O349" s="132"/>
      <c r="AC349" s="271" t="s">
        <v>247</v>
      </c>
      <c r="AD349" s="272"/>
      <c r="AE349" s="272"/>
      <c r="AF349" s="272"/>
      <c r="AG349" s="272"/>
      <c r="AH349" s="272"/>
      <c r="AI349" s="272"/>
      <c r="AJ349" s="272"/>
      <c r="AK349" s="272"/>
      <c r="AL349" s="272"/>
      <c r="AM349" s="272"/>
      <c r="AN349" s="272"/>
      <c r="AO349" s="272"/>
      <c r="AP349" s="272"/>
      <c r="AQ349" s="273"/>
      <c r="AR349" s="257"/>
      <c r="AS349" s="258"/>
      <c r="AV349" s="149">
        <f t="shared" ref="AV349:AV357" si="23">VLOOKUP(Y339,$BA$1:$BD$6,4,FALSE)</f>
        <v>0</v>
      </c>
    </row>
    <row r="350" spans="1:52">
      <c r="A350" s="265" t="s">
        <v>814</v>
      </c>
      <c r="B350" s="266"/>
      <c r="C350" s="266"/>
      <c r="D350" s="266"/>
      <c r="E350" s="266"/>
      <c r="F350" s="266"/>
      <c r="G350" s="266"/>
      <c r="H350" s="149"/>
      <c r="I350" s="149"/>
      <c r="J350" s="149"/>
      <c r="K350" s="149"/>
      <c r="L350" s="149"/>
      <c r="M350" s="149"/>
      <c r="N350" s="149"/>
      <c r="O350" s="8"/>
      <c r="AC350" s="84" t="s">
        <v>226</v>
      </c>
      <c r="AD350" s="200"/>
      <c r="AQ350" s="72"/>
      <c r="AR350" s="257"/>
      <c r="AS350" s="258"/>
      <c r="AV350" s="4">
        <f t="shared" si="23"/>
        <v>3</v>
      </c>
    </row>
    <row r="351" spans="1:52">
      <c r="A351" s="267" t="s">
        <v>815</v>
      </c>
      <c r="B351" s="268"/>
      <c r="C351" s="268"/>
      <c r="D351" s="268"/>
      <c r="E351" s="268"/>
      <c r="F351" s="268"/>
      <c r="G351" s="268"/>
      <c r="H351" s="259">
        <v>100961</v>
      </c>
      <c r="I351" s="259"/>
      <c r="J351" s="259"/>
      <c r="K351" s="259"/>
      <c r="L351" s="147"/>
      <c r="M351" s="147"/>
      <c r="N351" s="134"/>
      <c r="O351" s="8"/>
      <c r="AC351" s="69"/>
      <c r="AD351" s="71" t="s">
        <v>556</v>
      </c>
      <c r="AQ351" s="72"/>
      <c r="AR351" s="257"/>
      <c r="AS351" s="258"/>
      <c r="AV351" s="4">
        <f t="shared" si="23"/>
        <v>0</v>
      </c>
    </row>
    <row r="352" spans="1:52">
      <c r="A352" s="269" t="s">
        <v>829</v>
      </c>
      <c r="B352" s="270"/>
      <c r="C352" s="270"/>
      <c r="D352" s="270"/>
      <c r="E352" s="270"/>
      <c r="F352" s="270"/>
      <c r="G352" s="270"/>
      <c r="H352" s="259">
        <v>103121</v>
      </c>
      <c r="I352" s="259"/>
      <c r="J352" s="259"/>
      <c r="K352" s="259"/>
      <c r="L352" s="298" t="str">
        <f>CONCATENATE("[",ROUND(AW340/30,1),"]")</f>
        <v>[5.1]</v>
      </c>
      <c r="M352" s="298"/>
      <c r="N352" s="299"/>
      <c r="O352" s="8"/>
      <c r="AC352" s="69"/>
      <c r="AD352" s="71" t="s">
        <v>557</v>
      </c>
      <c r="AQ352" s="72"/>
      <c r="AR352" s="257"/>
      <c r="AS352" s="258"/>
      <c r="AV352" s="4">
        <f t="shared" si="23"/>
        <v>4</v>
      </c>
    </row>
    <row r="353" spans="1:48">
      <c r="A353" s="269" t="s">
        <v>808</v>
      </c>
      <c r="B353" s="270"/>
      <c r="C353" s="270"/>
      <c r="D353" s="270"/>
      <c r="E353" s="270"/>
      <c r="F353" s="270"/>
      <c r="G353" s="270"/>
      <c r="H353" s="279">
        <f>AW341/2160</f>
        <v>0.9291666666666667</v>
      </c>
      <c r="I353" s="279"/>
      <c r="J353" s="279"/>
      <c r="K353" s="279"/>
      <c r="L353" s="279"/>
      <c r="M353" s="279"/>
      <c r="N353" s="280"/>
      <c r="O353" s="8"/>
      <c r="AC353" s="69"/>
      <c r="AD353" s="71" t="s">
        <v>558</v>
      </c>
      <c r="AQ353" s="72"/>
      <c r="AR353" s="257"/>
      <c r="AS353" s="258"/>
      <c r="AV353" s="4">
        <f t="shared" si="23"/>
        <v>5</v>
      </c>
    </row>
    <row r="354" spans="1:48">
      <c r="A354" s="267" t="s">
        <v>810</v>
      </c>
      <c r="B354" s="268"/>
      <c r="C354" s="268"/>
      <c r="D354" s="268"/>
      <c r="E354" s="268"/>
      <c r="F354" s="268"/>
      <c r="G354" s="268"/>
      <c r="H354" s="149" t="s">
        <v>849</v>
      </c>
      <c r="I354" s="149"/>
      <c r="J354" s="149"/>
      <c r="K354" s="149"/>
      <c r="L354" s="149"/>
      <c r="N354" s="149"/>
      <c r="O354" s="8"/>
      <c r="AC354" s="69"/>
      <c r="AD354" s="71" t="s">
        <v>559</v>
      </c>
      <c r="AQ354" s="72"/>
      <c r="AR354" s="257"/>
      <c r="AS354" s="258"/>
      <c r="AV354" s="4">
        <f t="shared" si="23"/>
        <v>1</v>
      </c>
    </row>
    <row r="355" spans="1:48">
      <c r="A355" s="274" t="s">
        <v>816</v>
      </c>
      <c r="B355" s="261"/>
      <c r="C355" s="261"/>
      <c r="D355" s="261"/>
      <c r="E355" s="261"/>
      <c r="F355" s="261"/>
      <c r="G355" s="261"/>
      <c r="H355" s="149"/>
      <c r="I355" s="149"/>
      <c r="J355" s="149"/>
      <c r="K355" s="149"/>
      <c r="L355" s="149"/>
      <c r="N355" s="149"/>
      <c r="O355" s="8"/>
      <c r="AC355" s="69"/>
      <c r="AD355" s="71" t="s">
        <v>560</v>
      </c>
      <c r="AQ355" s="72"/>
      <c r="AR355" s="257"/>
      <c r="AS355" s="258"/>
      <c r="AV355" s="4">
        <f t="shared" si="23"/>
        <v>3</v>
      </c>
    </row>
    <row r="356" spans="1:48">
      <c r="A356" s="267" t="s">
        <v>811</v>
      </c>
      <c r="B356" s="268"/>
      <c r="C356" s="268"/>
      <c r="D356" s="268"/>
      <c r="E356" s="268"/>
      <c r="F356" s="268"/>
      <c r="G356" s="268"/>
      <c r="H356" s="149" t="s">
        <v>885</v>
      </c>
      <c r="I356" s="149"/>
      <c r="J356" s="149"/>
      <c r="K356" s="149"/>
      <c r="L356" s="149"/>
      <c r="N356" s="149"/>
      <c r="O356" s="8"/>
      <c r="AC356" s="69"/>
      <c r="AD356" s="71" t="s">
        <v>561</v>
      </c>
      <c r="AQ356" s="72"/>
      <c r="AR356" s="257"/>
      <c r="AS356" s="258"/>
      <c r="AV356" s="4">
        <f t="shared" si="23"/>
        <v>3</v>
      </c>
    </row>
    <row r="357" spans="1:48">
      <c r="A357" s="269" t="s">
        <v>817</v>
      </c>
      <c r="B357" s="270"/>
      <c r="C357" s="270"/>
      <c r="D357" s="270"/>
      <c r="E357" s="270"/>
      <c r="F357" s="270"/>
      <c r="G357" s="270"/>
      <c r="H357" s="149">
        <v>1</v>
      </c>
      <c r="I357" s="149"/>
      <c r="J357" s="149"/>
      <c r="K357" s="149"/>
      <c r="L357" s="149"/>
      <c r="N357" s="149"/>
      <c r="O357" s="8"/>
      <c r="AC357" s="69"/>
      <c r="AD357" s="71" t="s">
        <v>562</v>
      </c>
      <c r="AQ357" s="72"/>
      <c r="AR357" s="257"/>
      <c r="AS357" s="258"/>
      <c r="AV357" s="4">
        <f t="shared" si="23"/>
        <v>1</v>
      </c>
    </row>
    <row r="358" spans="1:48">
      <c r="A358" s="265" t="s">
        <v>818</v>
      </c>
      <c r="B358" s="266"/>
      <c r="C358" s="266"/>
      <c r="D358" s="266"/>
      <c r="E358" s="266"/>
      <c r="F358" s="266"/>
      <c r="G358" s="266"/>
      <c r="H358" s="149"/>
      <c r="I358" s="149"/>
      <c r="J358" s="149"/>
      <c r="K358" s="149"/>
      <c r="L358" s="149"/>
      <c r="N358" s="149"/>
      <c r="O358" s="8"/>
      <c r="AC358" s="69"/>
      <c r="AD358" s="71" t="s">
        <v>563</v>
      </c>
      <c r="AQ358" s="72"/>
      <c r="AR358" s="257"/>
      <c r="AS358" s="258"/>
      <c r="AV358" s="4">
        <f>IF(ISERROR(VLOOKUP(Y348,$BA$1:$BD$6,4,FALSE)),0,VLOOKUP(Y348,$BA$1:$BD$6,4,FALSE))</f>
        <v>0</v>
      </c>
    </row>
    <row r="359" spans="1:48">
      <c r="A359" s="267" t="s">
        <v>809</v>
      </c>
      <c r="B359" s="268"/>
      <c r="C359" s="268"/>
      <c r="D359" s="268"/>
      <c r="E359" s="268"/>
      <c r="F359" s="268"/>
      <c r="G359" s="268"/>
      <c r="H359" s="149" t="s">
        <v>886</v>
      </c>
      <c r="I359" s="149"/>
      <c r="J359" s="149"/>
      <c r="K359" s="149"/>
      <c r="L359" s="149"/>
      <c r="N359" s="149"/>
      <c r="O359" s="8"/>
      <c r="AC359" s="69"/>
      <c r="AD359" s="71" t="s">
        <v>564</v>
      </c>
      <c r="AQ359" s="72"/>
      <c r="AR359" s="257"/>
      <c r="AS359" s="258"/>
      <c r="AV359" s="4">
        <f>VLOOKUP(AL339,$BA$8:$BD$11,4,FALSE)</f>
        <v>2</v>
      </c>
    </row>
    <row r="360" spans="1:48">
      <c r="A360" s="269" t="s">
        <v>819</v>
      </c>
      <c r="B360" s="270"/>
      <c r="C360" s="270"/>
      <c r="D360" s="270"/>
      <c r="E360" s="270"/>
      <c r="F360" s="270"/>
      <c r="G360" s="270"/>
      <c r="H360" s="149" t="s">
        <v>887</v>
      </c>
      <c r="I360" s="149"/>
      <c r="J360" s="149"/>
      <c r="K360" s="149"/>
      <c r="L360" s="149"/>
      <c r="N360" s="149"/>
      <c r="O360" s="8"/>
      <c r="AC360" s="69"/>
      <c r="AD360" s="71" t="s">
        <v>565</v>
      </c>
      <c r="AQ360" s="72"/>
      <c r="AR360" s="257"/>
      <c r="AS360" s="258"/>
    </row>
    <row r="361" spans="1:48">
      <c r="A361" s="269" t="s">
        <v>812</v>
      </c>
      <c r="B361" s="270"/>
      <c r="C361" s="270"/>
      <c r="D361" s="270"/>
      <c r="E361" s="270"/>
      <c r="F361" s="270"/>
      <c r="G361" s="270"/>
      <c r="H361" s="148" t="s">
        <v>724</v>
      </c>
      <c r="I361" s="149" t="s">
        <v>821</v>
      </c>
      <c r="K361" s="148" t="s">
        <v>822</v>
      </c>
      <c r="L361" s="149" t="s">
        <v>823</v>
      </c>
      <c r="N361" s="149"/>
      <c r="O361" s="8"/>
      <c r="AC361" s="69"/>
      <c r="AD361" s="71" t="s">
        <v>884</v>
      </c>
      <c r="AQ361" s="72"/>
      <c r="AR361" s="257"/>
      <c r="AS361" s="258"/>
    </row>
    <row r="362" spans="1:48">
      <c r="A362" s="269" t="s">
        <v>813</v>
      </c>
      <c r="B362" s="270"/>
      <c r="C362" s="270"/>
      <c r="D362" s="270"/>
      <c r="E362" s="270"/>
      <c r="F362" s="270"/>
      <c r="G362" s="270"/>
      <c r="H362" s="148" t="s">
        <v>822</v>
      </c>
      <c r="I362" s="149" t="s">
        <v>821</v>
      </c>
      <c r="K362" s="148" t="s">
        <v>724</v>
      </c>
      <c r="L362" s="149" t="s">
        <v>823</v>
      </c>
      <c r="O362" s="8"/>
      <c r="AC362" s="69"/>
      <c r="AQ362" s="72"/>
      <c r="AR362" s="257"/>
      <c r="AS362" s="258"/>
    </row>
    <row r="363" spans="1:48">
      <c r="A363" s="267" t="s">
        <v>820</v>
      </c>
      <c r="B363" s="268"/>
      <c r="C363" s="268"/>
      <c r="D363" s="268"/>
      <c r="E363" s="268"/>
      <c r="F363" s="268"/>
      <c r="G363" s="268"/>
      <c r="H363" s="148" t="s">
        <v>822</v>
      </c>
      <c r="I363" s="149" t="s">
        <v>821</v>
      </c>
      <c r="K363" s="148" t="s">
        <v>724</v>
      </c>
      <c r="L363" s="149" t="s">
        <v>823</v>
      </c>
      <c r="O363" s="8"/>
      <c r="AC363" s="84" t="s">
        <v>227</v>
      </c>
      <c r="AQ363" s="72"/>
      <c r="AR363" s="257"/>
      <c r="AS363" s="258"/>
    </row>
    <row r="364" spans="1:48">
      <c r="A364" s="271" t="s">
        <v>824</v>
      </c>
      <c r="B364" s="272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3"/>
      <c r="O364" s="8"/>
      <c r="AC364" s="69"/>
      <c r="AD364" s="311" t="s">
        <v>31</v>
      </c>
      <c r="AE364" s="311"/>
      <c r="AF364" s="311"/>
      <c r="AG364" s="311"/>
      <c r="AH364" s="313" t="s">
        <v>77</v>
      </c>
      <c r="AI364" s="313"/>
      <c r="AJ364" s="313"/>
      <c r="AK364" s="313"/>
      <c r="AL364" s="311" t="s">
        <v>216</v>
      </c>
      <c r="AM364" s="311"/>
      <c r="AN364" s="311"/>
      <c r="AO364" s="313" t="s">
        <v>56</v>
      </c>
      <c r="AP364" s="313"/>
      <c r="AQ364" s="314"/>
      <c r="AR364" s="257"/>
      <c r="AS364" s="258"/>
    </row>
    <row r="365" spans="1:48">
      <c r="A365" s="69" t="s">
        <v>1060</v>
      </c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2"/>
      <c r="O365" s="8"/>
      <c r="AC365" s="69"/>
      <c r="AD365" s="310" t="s">
        <v>219</v>
      </c>
      <c r="AE365" s="310"/>
      <c r="AF365" s="310"/>
      <c r="AG365" s="310"/>
      <c r="AH365" s="307" t="s">
        <v>249</v>
      </c>
      <c r="AI365" s="307"/>
      <c r="AJ365" s="307"/>
      <c r="AK365" s="307"/>
      <c r="AL365" s="310" t="s">
        <v>50</v>
      </c>
      <c r="AM365" s="310"/>
      <c r="AN365" s="310"/>
      <c r="AO365" s="307" t="s">
        <v>54</v>
      </c>
      <c r="AP365" s="307"/>
      <c r="AQ365" s="318"/>
      <c r="AR365" s="257"/>
      <c r="AS365" s="258"/>
    </row>
    <row r="366" spans="1:48">
      <c r="A366" s="184" t="s">
        <v>888</v>
      </c>
      <c r="B366" s="185"/>
      <c r="C366" s="185"/>
      <c r="D366" s="185"/>
      <c r="E366" s="185"/>
      <c r="F366" s="185"/>
      <c r="G366" s="185"/>
      <c r="H366" s="71"/>
      <c r="I366" s="71"/>
      <c r="J366" s="71"/>
      <c r="K366" s="71"/>
      <c r="L366" s="71"/>
      <c r="M366" s="71"/>
      <c r="N366" s="72"/>
      <c r="O366" s="8"/>
      <c r="AC366" s="69"/>
      <c r="AD366" s="311" t="s">
        <v>33</v>
      </c>
      <c r="AE366" s="311"/>
      <c r="AF366" s="311"/>
      <c r="AG366" s="311"/>
      <c r="AH366" s="312" t="s">
        <v>126</v>
      </c>
      <c r="AI366" s="312"/>
      <c r="AJ366" s="312"/>
      <c r="AK366" s="312"/>
      <c r="AL366" s="311" t="s">
        <v>22</v>
      </c>
      <c r="AM366" s="311"/>
      <c r="AN366" s="311"/>
      <c r="AO366" s="313" t="s">
        <v>139</v>
      </c>
      <c r="AP366" s="313"/>
      <c r="AQ366" s="314"/>
      <c r="AR366" s="257"/>
      <c r="AS366" s="258"/>
    </row>
    <row r="367" spans="1:48">
      <c r="A367" s="69" t="s">
        <v>889</v>
      </c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2"/>
      <c r="O367" s="8"/>
      <c r="AC367" s="69"/>
      <c r="AD367" s="310" t="s">
        <v>48</v>
      </c>
      <c r="AE367" s="310"/>
      <c r="AF367" s="310"/>
      <c r="AG367" s="310"/>
      <c r="AH367" s="307" t="s">
        <v>80</v>
      </c>
      <c r="AI367" s="307"/>
      <c r="AJ367" s="307"/>
      <c r="AK367" s="307"/>
      <c r="AL367" s="310" t="s">
        <v>49</v>
      </c>
      <c r="AM367" s="310"/>
      <c r="AN367" s="310"/>
      <c r="AO367" s="307" t="s">
        <v>75</v>
      </c>
      <c r="AP367" s="307"/>
      <c r="AQ367" s="318"/>
      <c r="AR367" s="257"/>
      <c r="AS367" s="258"/>
    </row>
    <row r="368" spans="1:48">
      <c r="A368" s="184" t="s">
        <v>890</v>
      </c>
      <c r="B368" s="185"/>
      <c r="C368" s="185"/>
      <c r="D368" s="185"/>
      <c r="E368" s="185"/>
      <c r="F368" s="185"/>
      <c r="G368" s="185"/>
      <c r="H368" s="71"/>
      <c r="I368" s="71"/>
      <c r="J368" s="71"/>
      <c r="K368" s="71"/>
      <c r="L368" s="71"/>
      <c r="M368" s="71"/>
      <c r="N368" s="72"/>
      <c r="O368" s="8"/>
      <c r="AC368" s="84" t="s">
        <v>228</v>
      </c>
      <c r="AD368" s="200"/>
      <c r="AQ368" s="72"/>
      <c r="AR368" s="257"/>
      <c r="AS368" s="258"/>
    </row>
    <row r="369" spans="1:45">
      <c r="A369" s="184" t="s">
        <v>891</v>
      </c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8"/>
      <c r="AC369" s="69"/>
      <c r="AD369" s="71" t="s">
        <v>79</v>
      </c>
      <c r="AQ369" s="72"/>
      <c r="AR369" s="257"/>
      <c r="AS369" s="258"/>
    </row>
    <row r="370" spans="1:45" ht="12.75" thickBot="1">
      <c r="A370" s="271" t="s">
        <v>740</v>
      </c>
      <c r="B370" s="272"/>
      <c r="C370" s="272"/>
      <c r="D370" s="272"/>
      <c r="E370" s="272"/>
      <c r="F370" s="272"/>
      <c r="G370" s="272"/>
      <c r="H370" s="272"/>
      <c r="I370" s="272"/>
      <c r="J370" s="272"/>
      <c r="K370" s="272"/>
      <c r="L370" s="272"/>
      <c r="M370" s="272"/>
      <c r="N370" s="273"/>
      <c r="O370" s="8"/>
      <c r="AC370" s="73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5"/>
      <c r="AR370" s="257"/>
      <c r="AS370" s="258"/>
    </row>
    <row r="371" spans="1:45">
      <c r="A371" s="354" t="s">
        <v>985</v>
      </c>
      <c r="B371" s="276"/>
      <c r="C371" s="4" t="s">
        <v>717</v>
      </c>
      <c r="N371" s="9"/>
      <c r="O371" s="8"/>
      <c r="AC371" s="329" t="s">
        <v>254</v>
      </c>
      <c r="AD371" s="330"/>
      <c r="AE371" s="330"/>
      <c r="AF371" s="330"/>
      <c r="AG371" s="330"/>
      <c r="AH371" s="330"/>
      <c r="AI371" s="330"/>
      <c r="AJ371" s="330"/>
      <c r="AK371" s="330"/>
      <c r="AL371" s="330"/>
      <c r="AM371" s="330"/>
      <c r="AN371" s="330"/>
      <c r="AO371" s="330"/>
      <c r="AP371" s="330"/>
      <c r="AQ371" s="331"/>
      <c r="AR371" s="257"/>
      <c r="AS371" s="258"/>
    </row>
    <row r="372" spans="1:45" ht="12.75" thickBot="1">
      <c r="A372" s="354" t="s">
        <v>987</v>
      </c>
      <c r="B372" s="276"/>
      <c r="C372" s="248" t="s">
        <v>1133</v>
      </c>
      <c r="N372" s="9"/>
      <c r="O372" s="8"/>
      <c r="AC372" s="69"/>
      <c r="AD372" s="201"/>
      <c r="AI372" s="76"/>
      <c r="AQ372" s="72"/>
      <c r="AR372" s="257"/>
      <c r="AS372" s="258"/>
    </row>
    <row r="373" spans="1:45">
      <c r="A373" s="354" t="s">
        <v>987</v>
      </c>
      <c r="B373" s="276"/>
      <c r="C373" s="210" t="s">
        <v>995</v>
      </c>
      <c r="N373" s="9"/>
      <c r="O373" s="262" t="s">
        <v>67</v>
      </c>
      <c r="P373" s="263"/>
      <c r="Q373" s="263"/>
      <c r="R373" s="263"/>
      <c r="S373" s="263"/>
      <c r="T373" s="263"/>
      <c r="U373" s="263"/>
      <c r="V373" s="264"/>
      <c r="W373" s="23"/>
      <c r="X373" s="24" t="s">
        <v>245</v>
      </c>
      <c r="Y373" s="24"/>
      <c r="Z373" s="24"/>
      <c r="AA373" s="24"/>
      <c r="AB373" s="25"/>
      <c r="AC373" s="69"/>
      <c r="AD373" s="201"/>
      <c r="AI373" s="76"/>
      <c r="AQ373" s="72"/>
      <c r="AR373" s="257"/>
      <c r="AS373" s="258"/>
    </row>
    <row r="374" spans="1:45">
      <c r="A374" s="354" t="s">
        <v>985</v>
      </c>
      <c r="B374" s="276"/>
      <c r="C374" s="4" t="s">
        <v>780</v>
      </c>
      <c r="N374" s="9"/>
      <c r="O374" s="8"/>
      <c r="R374" s="297" t="s">
        <v>46</v>
      </c>
      <c r="S374" s="297"/>
      <c r="T374" s="297" t="s">
        <v>47</v>
      </c>
      <c r="U374" s="297"/>
      <c r="V374" s="9"/>
      <c r="W374" s="8"/>
      <c r="X374" s="288" t="s">
        <v>220</v>
      </c>
      <c r="Y374" s="288"/>
      <c r="Z374" s="301">
        <v>0.1</v>
      </c>
      <c r="AA374" s="301"/>
      <c r="AB374" s="9"/>
      <c r="AC374" s="69"/>
      <c r="AD374" s="201"/>
      <c r="AI374" s="76"/>
      <c r="AQ374" s="72"/>
      <c r="AR374" s="257"/>
      <c r="AS374" s="258"/>
    </row>
    <row r="375" spans="1:45">
      <c r="A375" s="354" t="s">
        <v>985</v>
      </c>
      <c r="B375" s="276"/>
      <c r="C375" s="4" t="s">
        <v>715</v>
      </c>
      <c r="N375" s="9"/>
      <c r="O375" s="8"/>
      <c r="P375" s="208" t="s">
        <v>42</v>
      </c>
      <c r="Q375" s="208"/>
      <c r="R375" s="288">
        <v>5</v>
      </c>
      <c r="S375" s="288"/>
      <c r="T375" s="288">
        <v>3</v>
      </c>
      <c r="U375" s="288"/>
      <c r="V375" s="9"/>
      <c r="W375" s="8"/>
      <c r="X375" s="289" t="s">
        <v>25</v>
      </c>
      <c r="Y375" s="289"/>
      <c r="Z375" s="290">
        <v>0.28000000000000003</v>
      </c>
      <c r="AA375" s="290"/>
      <c r="AB375" s="9"/>
      <c r="AC375" s="69"/>
      <c r="AD375" s="201"/>
      <c r="AI375" s="76"/>
      <c r="AQ375" s="72"/>
      <c r="AR375" s="257"/>
      <c r="AS375" s="258"/>
    </row>
    <row r="376" spans="1:45">
      <c r="A376" s="354" t="s">
        <v>985</v>
      </c>
      <c r="B376" s="276"/>
      <c r="C376" s="4" t="s">
        <v>72</v>
      </c>
      <c r="N376" s="9"/>
      <c r="O376" s="8"/>
      <c r="P376" s="209" t="s">
        <v>184</v>
      </c>
      <c r="Q376" s="209"/>
      <c r="R376" s="289">
        <v>2</v>
      </c>
      <c r="S376" s="289"/>
      <c r="T376" s="289">
        <v>3</v>
      </c>
      <c r="U376" s="289"/>
      <c r="V376" s="9"/>
      <c r="W376" s="8"/>
      <c r="X376" s="288" t="s">
        <v>28</v>
      </c>
      <c r="Y376" s="288"/>
      <c r="Z376" s="301">
        <v>0.496</v>
      </c>
      <c r="AA376" s="301"/>
      <c r="AB376" s="9"/>
      <c r="AC376" s="69"/>
      <c r="AD376" s="201"/>
      <c r="AI376" s="76"/>
      <c r="AQ376" s="72"/>
      <c r="AR376" s="257"/>
      <c r="AS376" s="258"/>
    </row>
    <row r="377" spans="1:45">
      <c r="A377" s="354" t="s">
        <v>987</v>
      </c>
      <c r="B377" s="276"/>
      <c r="C377" s="149" t="s">
        <v>728</v>
      </c>
      <c r="N377" s="9"/>
      <c r="O377" s="8"/>
      <c r="P377" s="208" t="s">
        <v>43</v>
      </c>
      <c r="Q377" s="208"/>
      <c r="R377" s="288">
        <v>5</v>
      </c>
      <c r="S377" s="288"/>
      <c r="T377" s="288">
        <v>3</v>
      </c>
      <c r="U377" s="288"/>
      <c r="V377" s="9"/>
      <c r="W377" s="8"/>
      <c r="X377" s="289" t="s">
        <v>122</v>
      </c>
      <c r="Y377" s="289"/>
      <c r="Z377" s="290">
        <v>0.69699999999999995</v>
      </c>
      <c r="AA377" s="290"/>
      <c r="AB377" s="9"/>
      <c r="AC377" s="69"/>
      <c r="AD377" s="201"/>
      <c r="AQ377" s="72"/>
      <c r="AR377" s="257"/>
      <c r="AS377" s="258"/>
    </row>
    <row r="378" spans="1:45">
      <c r="A378" s="275"/>
      <c r="B378" s="276"/>
      <c r="C378" s="4" t="s">
        <v>69</v>
      </c>
      <c r="N378" s="9"/>
      <c r="O378" s="8"/>
      <c r="P378" s="209" t="s">
        <v>40</v>
      </c>
      <c r="Q378" s="209"/>
      <c r="R378" s="289">
        <v>2</v>
      </c>
      <c r="S378" s="289"/>
      <c r="T378" s="289">
        <v>3</v>
      </c>
      <c r="U378" s="289"/>
      <c r="V378" s="9"/>
      <c r="W378" s="8"/>
      <c r="X378" s="288" t="s">
        <v>123</v>
      </c>
      <c r="Y378" s="288"/>
      <c r="Z378" s="301">
        <v>0.84799999999999998</v>
      </c>
      <c r="AA378" s="301"/>
      <c r="AB378" s="9"/>
      <c r="AC378" s="69"/>
      <c r="AD378" s="201"/>
      <c r="AI378" s="76"/>
      <c r="AQ378" s="72"/>
      <c r="AR378" s="257"/>
      <c r="AS378" s="258"/>
    </row>
    <row r="379" spans="1:45">
      <c r="A379" s="354" t="s">
        <v>987</v>
      </c>
      <c r="B379" s="276"/>
      <c r="C379" s="4" t="s">
        <v>716</v>
      </c>
      <c r="N379" s="9"/>
      <c r="O379" s="8"/>
      <c r="P379" s="208" t="s">
        <v>41</v>
      </c>
      <c r="Q379" s="208"/>
      <c r="R379" s="288">
        <v>2</v>
      </c>
      <c r="S379" s="288"/>
      <c r="T379" s="288">
        <v>3</v>
      </c>
      <c r="U379" s="288"/>
      <c r="V379" s="9"/>
      <c r="W379" s="8"/>
      <c r="X379" s="289" t="s">
        <v>230</v>
      </c>
      <c r="Y379" s="289"/>
      <c r="Z379" s="290">
        <v>0.93899999999999995</v>
      </c>
      <c r="AA379" s="290"/>
      <c r="AB379" s="9"/>
      <c r="AC379" s="69"/>
      <c r="AD379" s="201"/>
      <c r="AI379" s="76"/>
      <c r="AQ379" s="72"/>
      <c r="AR379" s="257"/>
      <c r="AS379" s="258"/>
    </row>
    <row r="380" spans="1:45">
      <c r="A380" s="275"/>
      <c r="B380" s="276"/>
      <c r="C380" s="4" t="s">
        <v>71</v>
      </c>
      <c r="N380" s="9"/>
      <c r="O380" s="8"/>
      <c r="P380" s="209" t="s">
        <v>44</v>
      </c>
      <c r="Q380" s="209"/>
      <c r="R380" s="289">
        <v>4</v>
      </c>
      <c r="S380" s="289"/>
      <c r="T380" s="289">
        <v>3</v>
      </c>
      <c r="U380" s="289"/>
      <c r="V380" s="9"/>
      <c r="W380" s="8"/>
      <c r="X380" s="288" t="s">
        <v>231</v>
      </c>
      <c r="Y380" s="288"/>
      <c r="Z380" s="301">
        <v>0.98199999999999998</v>
      </c>
      <c r="AA380" s="301"/>
      <c r="AB380" s="9"/>
      <c r="AC380" s="69"/>
      <c r="AD380" s="201"/>
      <c r="AQ380" s="72"/>
      <c r="AR380" s="257"/>
      <c r="AS380" s="258"/>
    </row>
    <row r="381" spans="1:45">
      <c r="A381" s="354" t="s">
        <v>985</v>
      </c>
      <c r="B381" s="276"/>
      <c r="C381" s="4" t="s">
        <v>70</v>
      </c>
      <c r="N381" s="9"/>
      <c r="O381" s="8"/>
      <c r="P381" s="208" t="s">
        <v>45</v>
      </c>
      <c r="Q381" s="208"/>
      <c r="R381" s="288">
        <v>4</v>
      </c>
      <c r="S381" s="288"/>
      <c r="T381" s="288">
        <v>3</v>
      </c>
      <c r="U381" s="288"/>
      <c r="V381" s="9"/>
      <c r="W381" s="8"/>
      <c r="X381" s="289" t="s">
        <v>232</v>
      </c>
      <c r="Y381" s="289"/>
      <c r="Z381" s="290">
        <v>0.996</v>
      </c>
      <c r="AA381" s="290"/>
      <c r="AB381" s="9"/>
      <c r="AC381" s="69"/>
      <c r="AD381" s="201"/>
      <c r="AI381" s="76"/>
      <c r="AQ381" s="72"/>
      <c r="AR381" s="257"/>
      <c r="AS381" s="258"/>
    </row>
    <row r="382" spans="1:45" ht="12.75" thickBot="1">
      <c r="A382" s="354" t="s">
        <v>988</v>
      </c>
      <c r="B382" s="27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9"/>
      <c r="O382" s="10"/>
      <c r="P382" s="11"/>
      <c r="Q382" s="11"/>
      <c r="R382" s="11"/>
      <c r="S382" s="11"/>
      <c r="T382" s="11"/>
      <c r="U382" s="11"/>
      <c r="V382" s="12"/>
      <c r="W382" s="10"/>
      <c r="X382" s="322" t="s">
        <v>233</v>
      </c>
      <c r="Y382" s="322"/>
      <c r="Z382" s="306">
        <v>0.999</v>
      </c>
      <c r="AA382" s="306"/>
      <c r="AB382" s="12"/>
      <c r="AC382" s="69"/>
      <c r="AQ382" s="72"/>
      <c r="AR382" s="257"/>
      <c r="AS382" s="258"/>
    </row>
    <row r="383" spans="1:45">
      <c r="A383" s="354" t="s">
        <v>988</v>
      </c>
      <c r="B383" s="27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9"/>
      <c r="O383" s="285" t="s">
        <v>255</v>
      </c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  <c r="AA383" s="286"/>
      <c r="AB383" s="287"/>
      <c r="AC383" s="69"/>
      <c r="AD383" s="201"/>
      <c r="AQ383" s="72"/>
      <c r="AR383" s="257"/>
      <c r="AS383" s="258"/>
    </row>
    <row r="384" spans="1:45" ht="12.75" thickBot="1">
      <c r="A384" s="353" t="s">
        <v>988</v>
      </c>
      <c r="B384" s="282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0"/>
      <c r="P384" s="291" t="s">
        <v>256</v>
      </c>
      <c r="Q384" s="291"/>
      <c r="R384" s="291"/>
      <c r="S384" s="11"/>
      <c r="T384" s="11"/>
      <c r="U384" s="11"/>
      <c r="V384" s="291" t="s">
        <v>257</v>
      </c>
      <c r="W384" s="291"/>
      <c r="X384" s="291"/>
      <c r="Y384" s="11"/>
      <c r="Z384" s="11"/>
      <c r="AA384" s="11"/>
      <c r="AB384" s="12"/>
      <c r="AC384" s="73"/>
      <c r="AD384" s="205"/>
      <c r="AE384" s="74"/>
      <c r="AF384" s="74"/>
      <c r="AG384" s="74"/>
      <c r="AH384" s="74"/>
      <c r="AI384" s="206"/>
      <c r="AJ384" s="74"/>
      <c r="AK384" s="74"/>
      <c r="AL384" s="74"/>
      <c r="AM384" s="74"/>
      <c r="AN384" s="74"/>
      <c r="AO384" s="74"/>
      <c r="AP384" s="74"/>
      <c r="AQ384" s="75"/>
      <c r="AR384" s="257"/>
      <c r="AS384" s="258"/>
    </row>
    <row r="385" spans="1:52" s="109" customFormat="1" ht="13.5" thickBot="1">
      <c r="A385" s="277" t="s">
        <v>29</v>
      </c>
      <c r="B385" s="278"/>
      <c r="C385" s="278"/>
      <c r="D385" s="284" t="s">
        <v>566</v>
      </c>
      <c r="E385" s="284"/>
      <c r="F385" s="284"/>
      <c r="G385" s="284"/>
      <c r="H385" s="284"/>
      <c r="I385" s="284"/>
      <c r="J385" s="284"/>
      <c r="K385" s="284"/>
      <c r="L385" s="284"/>
      <c r="M385" s="284"/>
      <c r="N385" s="284"/>
      <c r="O385" s="278" t="s">
        <v>30</v>
      </c>
      <c r="P385" s="278"/>
      <c r="Q385" s="278"/>
      <c r="R385" s="284" t="s">
        <v>61</v>
      </c>
      <c r="S385" s="284"/>
      <c r="T385" s="284"/>
      <c r="U385" s="284"/>
      <c r="V385" s="284"/>
      <c r="W385" s="284"/>
      <c r="X385" s="284"/>
      <c r="Y385" s="284"/>
      <c r="Z385" s="284"/>
      <c r="AA385" s="284"/>
      <c r="AB385" s="284"/>
      <c r="AC385" s="284"/>
      <c r="AD385" s="278" t="s">
        <v>32</v>
      </c>
      <c r="AE385" s="278"/>
      <c r="AF385" s="278"/>
      <c r="AG385" s="278"/>
      <c r="AH385" s="284" t="s">
        <v>68</v>
      </c>
      <c r="AI385" s="284"/>
      <c r="AJ385" s="284"/>
      <c r="AK385" s="284" t="s">
        <v>652</v>
      </c>
      <c r="AL385" s="284"/>
      <c r="AM385" s="284"/>
      <c r="AN385" s="284"/>
      <c r="AO385" s="284"/>
      <c r="AP385" s="284"/>
      <c r="AQ385" s="304"/>
      <c r="AR385" s="257" t="s">
        <v>399</v>
      </c>
      <c r="AS385" s="258"/>
    </row>
    <row r="386" spans="1:52" s="149" customFormat="1">
      <c r="A386" s="262" t="s">
        <v>223</v>
      </c>
      <c r="B386" s="263"/>
      <c r="C386" s="263"/>
      <c r="D386" s="263"/>
      <c r="E386" s="263"/>
      <c r="F386" s="263"/>
      <c r="G386" s="263"/>
      <c r="H386" s="263"/>
      <c r="I386" s="263"/>
      <c r="J386" s="264"/>
      <c r="K386" s="262" t="s">
        <v>476</v>
      </c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  <c r="AC386" s="263"/>
      <c r="AD386" s="264"/>
      <c r="AE386" s="262" t="s">
        <v>224</v>
      </c>
      <c r="AF386" s="263"/>
      <c r="AG386" s="263"/>
      <c r="AH386" s="263"/>
      <c r="AI386" s="263"/>
      <c r="AJ386" s="263"/>
      <c r="AK386" s="263"/>
      <c r="AL386" s="263"/>
      <c r="AM386" s="263"/>
      <c r="AN386" s="263"/>
      <c r="AO386" s="263"/>
      <c r="AP386" s="263"/>
      <c r="AQ386" s="264"/>
      <c r="AR386" s="257"/>
      <c r="AS386" s="258"/>
    </row>
    <row r="387" spans="1:52">
      <c r="A387" s="8"/>
      <c r="B387" s="146" t="s">
        <v>36</v>
      </c>
      <c r="C387" s="146"/>
      <c r="D387" s="146"/>
      <c r="E387" s="146"/>
      <c r="F387" s="260" t="s">
        <v>235</v>
      </c>
      <c r="G387" s="260"/>
      <c r="H387" s="260"/>
      <c r="I387" s="149" t="s">
        <v>25</v>
      </c>
      <c r="J387" s="9"/>
      <c r="K387" s="8"/>
      <c r="L387" s="261" t="s">
        <v>198</v>
      </c>
      <c r="M387" s="261"/>
      <c r="N387" s="261"/>
      <c r="O387" s="261"/>
      <c r="P387" s="260" t="s">
        <v>241</v>
      </c>
      <c r="Q387" s="260"/>
      <c r="R387" s="260"/>
      <c r="S387" s="332" t="s">
        <v>25</v>
      </c>
      <c r="T387" s="332"/>
      <c r="U387" s="261" t="s">
        <v>207</v>
      </c>
      <c r="V387" s="261"/>
      <c r="W387" s="261"/>
      <c r="X387" s="261"/>
      <c r="Y387" s="260" t="s">
        <v>238</v>
      </c>
      <c r="Z387" s="260"/>
      <c r="AA387" s="260"/>
      <c r="AB387" s="332" t="s">
        <v>221</v>
      </c>
      <c r="AC387" s="332"/>
      <c r="AD387" s="72"/>
      <c r="AE387" s="69"/>
      <c r="AG387" s="333" t="s">
        <v>197</v>
      </c>
      <c r="AH387" s="333"/>
      <c r="AI387" s="333"/>
      <c r="AJ387" s="333"/>
      <c r="AK387" s="333"/>
      <c r="AL387" s="313" t="s">
        <v>731</v>
      </c>
      <c r="AM387" s="313"/>
      <c r="AN387" s="313"/>
      <c r="AO387" s="154" t="s">
        <v>28</v>
      </c>
      <c r="AQ387" s="72"/>
      <c r="AR387" s="257"/>
      <c r="AS387" s="258"/>
      <c r="AU387" s="4">
        <f t="shared" ref="AU387:AU392" si="24">VLOOKUP(F387,$BA$13:$BD$17,4,FALSE)</f>
        <v>15</v>
      </c>
      <c r="AV387" s="4">
        <f t="shared" ref="AV387:AV396" si="25">VLOOKUP(P387,$BA$1:$BD$6,4,FALSE)</f>
        <v>3</v>
      </c>
      <c r="AW387" s="4" t="str">
        <f>D385</f>
        <v>J. "H.O.G." Foley</v>
      </c>
      <c r="AX387" s="4" t="str">
        <f>K386</f>
        <v>Military Operation Specialty: Reconnaissance</v>
      </c>
      <c r="AY387" s="4">
        <f>SUM(AU387:AU392,AV387:AV407)</f>
        <v>123</v>
      </c>
      <c r="AZ387" s="4">
        <f>SUM(AU387:AU392)</f>
        <v>80</v>
      </c>
    </row>
    <row r="388" spans="1:52">
      <c r="A388" s="8"/>
      <c r="B388" s="151" t="s">
        <v>34</v>
      </c>
      <c r="C388" s="151"/>
      <c r="D388" s="151"/>
      <c r="E388" s="151"/>
      <c r="F388" s="302" t="s">
        <v>229</v>
      </c>
      <c r="G388" s="302"/>
      <c r="H388" s="302"/>
      <c r="I388" s="150" t="s">
        <v>220</v>
      </c>
      <c r="J388" s="9"/>
      <c r="K388" s="8"/>
      <c r="L388" s="283" t="s">
        <v>199</v>
      </c>
      <c r="M388" s="283"/>
      <c r="N388" s="283"/>
      <c r="O388" s="283"/>
      <c r="P388" s="302" t="s">
        <v>242</v>
      </c>
      <c r="Q388" s="302"/>
      <c r="R388" s="302"/>
      <c r="S388" s="334" t="s">
        <v>28</v>
      </c>
      <c r="T388" s="334"/>
      <c r="U388" s="283" t="s">
        <v>208</v>
      </c>
      <c r="V388" s="283"/>
      <c r="W388" s="283"/>
      <c r="X388" s="283"/>
      <c r="Y388" s="302" t="s">
        <v>239</v>
      </c>
      <c r="Z388" s="302"/>
      <c r="AA388" s="302"/>
      <c r="AB388" s="334" t="s">
        <v>26</v>
      </c>
      <c r="AC388" s="334"/>
      <c r="AD388" s="72"/>
      <c r="AE388" s="335" t="s">
        <v>1008</v>
      </c>
      <c r="AF388" s="336"/>
      <c r="AG388" s="336"/>
      <c r="AH388" s="336"/>
      <c r="AI388" s="336"/>
      <c r="AJ388" s="336"/>
      <c r="AK388" s="336"/>
      <c r="AL388" s="336"/>
      <c r="AM388" s="336"/>
      <c r="AN388" s="336"/>
      <c r="AO388" s="336"/>
      <c r="AP388" s="336"/>
      <c r="AQ388" s="337"/>
      <c r="AR388" s="257"/>
      <c r="AS388" s="258"/>
      <c r="AU388" s="4">
        <f t="shared" si="24"/>
        <v>10</v>
      </c>
      <c r="AV388" s="4">
        <f t="shared" si="25"/>
        <v>4</v>
      </c>
      <c r="AW388" s="4">
        <v>6</v>
      </c>
    </row>
    <row r="389" spans="1:52">
      <c r="A389" s="8"/>
      <c r="B389" s="146" t="s">
        <v>843</v>
      </c>
      <c r="C389" s="146"/>
      <c r="D389" s="146"/>
      <c r="E389" s="146"/>
      <c r="F389" s="260" t="s">
        <v>236</v>
      </c>
      <c r="G389" s="260"/>
      <c r="H389" s="260"/>
      <c r="I389" s="149" t="s">
        <v>28</v>
      </c>
      <c r="J389" s="9"/>
      <c r="K389" s="8"/>
      <c r="L389" s="261" t="s">
        <v>200</v>
      </c>
      <c r="M389" s="261"/>
      <c r="N389" s="261"/>
      <c r="O389" s="261"/>
      <c r="P389" s="260" t="s">
        <v>238</v>
      </c>
      <c r="Q389" s="260"/>
      <c r="R389" s="260"/>
      <c r="S389" s="332" t="s">
        <v>221</v>
      </c>
      <c r="T389" s="332"/>
      <c r="U389" s="261" t="s">
        <v>209</v>
      </c>
      <c r="V389" s="261"/>
      <c r="W389" s="261"/>
      <c r="X389" s="261"/>
      <c r="Y389" s="260" t="s">
        <v>240</v>
      </c>
      <c r="Z389" s="260"/>
      <c r="AA389" s="260"/>
      <c r="AB389" s="332" t="s">
        <v>220</v>
      </c>
      <c r="AC389" s="332"/>
      <c r="AD389" s="72"/>
      <c r="AE389" s="187" t="s">
        <v>680</v>
      </c>
      <c r="AF389" s="327" t="s">
        <v>1009</v>
      </c>
      <c r="AG389" s="327"/>
      <c r="AH389" s="327"/>
      <c r="AI389" s="327" t="s">
        <v>989</v>
      </c>
      <c r="AJ389" s="327"/>
      <c r="AK389" s="327"/>
      <c r="AL389" s="327"/>
      <c r="AM389" s="327"/>
      <c r="AN389" s="327" t="s">
        <v>1009</v>
      </c>
      <c r="AO389" s="327"/>
      <c r="AP389" s="327"/>
      <c r="AQ389" s="188" t="s">
        <v>680</v>
      </c>
      <c r="AR389" s="257"/>
      <c r="AS389" s="258"/>
      <c r="AU389" s="4">
        <f t="shared" si="24"/>
        <v>20</v>
      </c>
      <c r="AV389" s="4">
        <f t="shared" si="25"/>
        <v>0</v>
      </c>
      <c r="AW389" s="4">
        <v>2154</v>
      </c>
    </row>
    <row r="390" spans="1:52">
      <c r="A390" s="8"/>
      <c r="B390" s="151" t="s">
        <v>37</v>
      </c>
      <c r="C390" s="152"/>
      <c r="D390" s="152"/>
      <c r="E390" s="152"/>
      <c r="F390" s="302" t="s">
        <v>235</v>
      </c>
      <c r="G390" s="302"/>
      <c r="H390" s="302"/>
      <c r="I390" s="150" t="s">
        <v>25</v>
      </c>
      <c r="J390" s="9"/>
      <c r="K390" s="8"/>
      <c r="L390" s="283" t="s">
        <v>201</v>
      </c>
      <c r="M390" s="283"/>
      <c r="N390" s="283"/>
      <c r="O390" s="283"/>
      <c r="P390" s="302" t="s">
        <v>240</v>
      </c>
      <c r="Q390" s="302"/>
      <c r="R390" s="302"/>
      <c r="S390" s="334" t="s">
        <v>220</v>
      </c>
      <c r="T390" s="334"/>
      <c r="U390" s="283" t="s">
        <v>210</v>
      </c>
      <c r="V390" s="283"/>
      <c r="W390" s="283"/>
      <c r="X390" s="283"/>
      <c r="Y390" s="302" t="s">
        <v>241</v>
      </c>
      <c r="Z390" s="302"/>
      <c r="AA390" s="302"/>
      <c r="AB390" s="334" t="s">
        <v>25</v>
      </c>
      <c r="AC390" s="334"/>
      <c r="AD390" s="72"/>
      <c r="AE390" s="338" t="s">
        <v>681</v>
      </c>
      <c r="AF390" s="339" t="s">
        <v>679</v>
      </c>
      <c r="AG390" s="339"/>
      <c r="AH390" s="339"/>
      <c r="AJ390" s="339" t="s">
        <v>311</v>
      </c>
      <c r="AK390" s="339"/>
      <c r="AL390" s="339"/>
      <c r="AN390" s="339" t="s">
        <v>217</v>
      </c>
      <c r="AO390" s="339"/>
      <c r="AP390" s="339"/>
      <c r="AQ390" s="340" t="s">
        <v>682</v>
      </c>
      <c r="AR390" s="257"/>
      <c r="AS390" s="258"/>
      <c r="AU390" s="4">
        <f t="shared" si="24"/>
        <v>15</v>
      </c>
      <c r="AV390" s="4">
        <f t="shared" si="25"/>
        <v>2</v>
      </c>
    </row>
    <row r="391" spans="1:52">
      <c r="A391" s="8"/>
      <c r="B391" s="146" t="s">
        <v>195</v>
      </c>
      <c r="F391" s="260" t="s">
        <v>229</v>
      </c>
      <c r="G391" s="260"/>
      <c r="H391" s="260"/>
      <c r="I391" s="149" t="s">
        <v>220</v>
      </c>
      <c r="J391" s="9"/>
      <c r="K391" s="8"/>
      <c r="L391" s="261" t="s">
        <v>202</v>
      </c>
      <c r="M391" s="261"/>
      <c r="N391" s="261"/>
      <c r="O391" s="261"/>
      <c r="P391" s="260" t="s">
        <v>241</v>
      </c>
      <c r="Q391" s="260"/>
      <c r="R391" s="260"/>
      <c r="S391" s="332" t="s">
        <v>25</v>
      </c>
      <c r="T391" s="332"/>
      <c r="U391" s="261" t="s">
        <v>211</v>
      </c>
      <c r="V391" s="261"/>
      <c r="W391" s="261"/>
      <c r="X391" s="261"/>
      <c r="Y391" s="260" t="s">
        <v>239</v>
      </c>
      <c r="Z391" s="260"/>
      <c r="AA391" s="260"/>
      <c r="AB391" s="332" t="s">
        <v>26</v>
      </c>
      <c r="AC391" s="332"/>
      <c r="AD391" s="72"/>
      <c r="AE391" s="338"/>
      <c r="AF391" s="341" t="s">
        <v>683</v>
      </c>
      <c r="AG391" s="341"/>
      <c r="AH391" s="341"/>
      <c r="AI391" s="341"/>
      <c r="AJ391" s="341"/>
      <c r="AK391" s="341"/>
      <c r="AL391" s="341"/>
      <c r="AM391" s="341"/>
      <c r="AN391" s="341"/>
      <c r="AO391" s="341"/>
      <c r="AP391" s="341"/>
      <c r="AQ391" s="340"/>
      <c r="AR391" s="257"/>
      <c r="AS391" s="258"/>
      <c r="AU391" s="4">
        <f t="shared" si="24"/>
        <v>10</v>
      </c>
      <c r="AV391" s="4">
        <f t="shared" si="25"/>
        <v>3</v>
      </c>
    </row>
    <row r="392" spans="1:52">
      <c r="A392" s="8"/>
      <c r="B392" s="151" t="s">
        <v>38</v>
      </c>
      <c r="C392" s="152"/>
      <c r="D392" s="152"/>
      <c r="E392" s="152"/>
      <c r="F392" s="302" t="s">
        <v>229</v>
      </c>
      <c r="G392" s="302"/>
      <c r="H392" s="302"/>
      <c r="I392" s="150" t="s">
        <v>20</v>
      </c>
      <c r="J392" s="9"/>
      <c r="K392" s="8"/>
      <c r="L392" s="283" t="s">
        <v>203</v>
      </c>
      <c r="M392" s="283"/>
      <c r="N392" s="283"/>
      <c r="O392" s="283"/>
      <c r="P392" s="302" t="s">
        <v>239</v>
      </c>
      <c r="Q392" s="302"/>
      <c r="R392" s="302"/>
      <c r="S392" s="334" t="s">
        <v>26</v>
      </c>
      <c r="T392" s="334"/>
      <c r="U392" s="283" t="s">
        <v>212</v>
      </c>
      <c r="V392" s="283"/>
      <c r="W392" s="283"/>
      <c r="X392" s="283"/>
      <c r="Y392" s="302" t="s">
        <v>239</v>
      </c>
      <c r="Z392" s="302"/>
      <c r="AA392" s="302"/>
      <c r="AB392" s="334" t="s">
        <v>26</v>
      </c>
      <c r="AC392" s="334"/>
      <c r="AD392" s="72"/>
      <c r="AE392" s="338"/>
      <c r="AF392" s="189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1"/>
      <c r="AQ392" s="340"/>
      <c r="AR392" s="257"/>
      <c r="AS392" s="258"/>
      <c r="AU392" s="4">
        <f t="shared" si="24"/>
        <v>10</v>
      </c>
      <c r="AV392" s="4">
        <f t="shared" si="25"/>
        <v>1</v>
      </c>
    </row>
    <row r="393" spans="1:52">
      <c r="A393" s="8"/>
      <c r="J393" s="9"/>
      <c r="K393" s="8"/>
      <c r="L393" s="261" t="s">
        <v>218</v>
      </c>
      <c r="M393" s="261"/>
      <c r="N393" s="261"/>
      <c r="O393" s="261"/>
      <c r="P393" s="260" t="s">
        <v>242</v>
      </c>
      <c r="Q393" s="260"/>
      <c r="R393" s="260"/>
      <c r="S393" s="332" t="s">
        <v>28</v>
      </c>
      <c r="T393" s="332"/>
      <c r="U393" s="261" t="s">
        <v>213</v>
      </c>
      <c r="V393" s="261"/>
      <c r="W393" s="261"/>
      <c r="X393" s="261"/>
      <c r="Y393" s="260" t="s">
        <v>241</v>
      </c>
      <c r="Z393" s="260"/>
      <c r="AA393" s="260"/>
      <c r="AB393" s="332" t="s">
        <v>25</v>
      </c>
      <c r="AC393" s="332"/>
      <c r="AD393" s="72"/>
      <c r="AE393" s="338"/>
      <c r="AF393" s="192"/>
      <c r="AG393" s="193"/>
      <c r="AH393" s="193"/>
      <c r="AI393" s="193"/>
      <c r="AJ393" s="193"/>
      <c r="AK393" s="193"/>
      <c r="AL393" s="193"/>
      <c r="AM393" s="193"/>
      <c r="AN393" s="193"/>
      <c r="AO393" s="193"/>
      <c r="AP393" s="194"/>
      <c r="AQ393" s="340"/>
      <c r="AR393" s="257"/>
      <c r="AS393" s="258"/>
      <c r="AV393" s="4">
        <f t="shared" si="25"/>
        <v>4</v>
      </c>
    </row>
    <row r="394" spans="1:52">
      <c r="A394" s="8"/>
      <c r="B394" s="293" t="s">
        <v>39</v>
      </c>
      <c r="C394" s="293"/>
      <c r="D394" s="293"/>
      <c r="E394" s="293"/>
      <c r="F394" s="294">
        <v>9</v>
      </c>
      <c r="G394" s="295"/>
      <c r="H394" s="295"/>
      <c r="I394" s="296"/>
      <c r="J394" s="9"/>
      <c r="K394" s="8"/>
      <c r="L394" s="283" t="s">
        <v>204</v>
      </c>
      <c r="M394" s="283"/>
      <c r="N394" s="283"/>
      <c r="O394" s="283"/>
      <c r="P394" s="302" t="s">
        <v>238</v>
      </c>
      <c r="Q394" s="302"/>
      <c r="R394" s="302"/>
      <c r="S394" s="334" t="s">
        <v>221</v>
      </c>
      <c r="T394" s="334"/>
      <c r="U394" s="283" t="s">
        <v>214</v>
      </c>
      <c r="V394" s="283"/>
      <c r="W394" s="283"/>
      <c r="X394" s="283"/>
      <c r="Y394" s="302" t="s">
        <v>242</v>
      </c>
      <c r="Z394" s="302"/>
      <c r="AA394" s="302"/>
      <c r="AB394" s="334" t="s">
        <v>28</v>
      </c>
      <c r="AC394" s="334"/>
      <c r="AD394" s="72"/>
      <c r="AE394" s="338"/>
      <c r="AF394" s="342" t="s">
        <v>684</v>
      </c>
      <c r="AG394" s="342"/>
      <c r="AH394" s="342"/>
      <c r="AI394" s="342"/>
      <c r="AJ394" s="342"/>
      <c r="AK394" s="342"/>
      <c r="AL394" s="342"/>
      <c r="AM394" s="342"/>
      <c r="AN394" s="342"/>
      <c r="AO394" s="342"/>
      <c r="AP394" s="342"/>
      <c r="AQ394" s="340"/>
      <c r="AR394" s="257"/>
      <c r="AS394" s="258"/>
      <c r="AV394" s="4">
        <f t="shared" si="25"/>
        <v>0</v>
      </c>
    </row>
    <row r="395" spans="1:52">
      <c r="A395" s="8"/>
      <c r="B395" s="292" t="s">
        <v>244</v>
      </c>
      <c r="C395" s="292"/>
      <c r="D395" s="292"/>
      <c r="E395" s="292"/>
      <c r="F395" s="292"/>
      <c r="G395" s="292"/>
      <c r="H395" s="292"/>
      <c r="I395" s="292"/>
      <c r="J395" s="9"/>
      <c r="K395" s="8"/>
      <c r="L395" s="261" t="s">
        <v>205</v>
      </c>
      <c r="M395" s="261"/>
      <c r="N395" s="261"/>
      <c r="O395" s="261"/>
      <c r="P395" s="260" t="s">
        <v>241</v>
      </c>
      <c r="Q395" s="260"/>
      <c r="R395" s="260"/>
      <c r="S395" s="332" t="s">
        <v>25</v>
      </c>
      <c r="T395" s="332"/>
      <c r="U395" s="261" t="s">
        <v>215</v>
      </c>
      <c r="V395" s="261"/>
      <c r="W395" s="261"/>
      <c r="X395" s="261"/>
      <c r="Y395" s="260" t="s">
        <v>241</v>
      </c>
      <c r="Z395" s="260"/>
      <c r="AA395" s="260"/>
      <c r="AB395" s="332" t="s">
        <v>25</v>
      </c>
      <c r="AC395" s="332"/>
      <c r="AD395" s="72"/>
      <c r="AE395" s="338"/>
      <c r="AF395" s="189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1"/>
      <c r="AQ395" s="340"/>
      <c r="AR395" s="257"/>
      <c r="AS395" s="258"/>
      <c r="AV395" s="4">
        <f t="shared" si="25"/>
        <v>3</v>
      </c>
    </row>
    <row r="396" spans="1:52" ht="12.75" thickBot="1">
      <c r="A396" s="10"/>
      <c r="B396" s="11"/>
      <c r="C396" s="11"/>
      <c r="D396" s="11"/>
      <c r="E396" s="11"/>
      <c r="F396" s="11"/>
      <c r="G396" s="11"/>
      <c r="H396" s="11"/>
      <c r="I396" s="11"/>
      <c r="J396" s="12"/>
      <c r="K396" s="10"/>
      <c r="L396" s="300" t="s">
        <v>206</v>
      </c>
      <c r="M396" s="300"/>
      <c r="N396" s="300"/>
      <c r="O396" s="300"/>
      <c r="P396" s="323" t="s">
        <v>239</v>
      </c>
      <c r="Q396" s="323"/>
      <c r="R396" s="323"/>
      <c r="S396" s="343" t="s">
        <v>26</v>
      </c>
      <c r="T396" s="343"/>
      <c r="U396" s="300"/>
      <c r="V396" s="300"/>
      <c r="W396" s="300"/>
      <c r="X396" s="300"/>
      <c r="Y396" s="323"/>
      <c r="Z396" s="323"/>
      <c r="AA396" s="323"/>
      <c r="AB396" s="343"/>
      <c r="AC396" s="343"/>
      <c r="AD396" s="75"/>
      <c r="AE396" s="195"/>
      <c r="AF396" s="196"/>
      <c r="AG396" s="197"/>
      <c r="AH396" s="197"/>
      <c r="AI396" s="197"/>
      <c r="AJ396" s="197"/>
      <c r="AK396" s="197"/>
      <c r="AL396" s="197"/>
      <c r="AM396" s="197"/>
      <c r="AN396" s="197"/>
      <c r="AO396" s="197"/>
      <c r="AP396" s="198"/>
      <c r="AQ396" s="199"/>
      <c r="AR396" s="257"/>
      <c r="AS396" s="258"/>
      <c r="AV396" s="4">
        <f t="shared" si="25"/>
        <v>1</v>
      </c>
    </row>
    <row r="397" spans="1:52" s="149" customFormat="1">
      <c r="A397" s="271" t="s">
        <v>807</v>
      </c>
      <c r="B397" s="272"/>
      <c r="C397" s="272"/>
      <c r="D397" s="272"/>
      <c r="E397" s="272"/>
      <c r="F397" s="272"/>
      <c r="G397" s="272"/>
      <c r="H397" s="272"/>
      <c r="I397" s="272"/>
      <c r="J397" s="272"/>
      <c r="K397" s="272"/>
      <c r="L397" s="272"/>
      <c r="M397" s="272"/>
      <c r="N397" s="273"/>
      <c r="O397" s="132"/>
      <c r="AC397" s="271" t="s">
        <v>247</v>
      </c>
      <c r="AD397" s="272"/>
      <c r="AE397" s="272"/>
      <c r="AF397" s="272"/>
      <c r="AG397" s="272"/>
      <c r="AH397" s="272"/>
      <c r="AI397" s="272"/>
      <c r="AJ397" s="272"/>
      <c r="AK397" s="272"/>
      <c r="AL397" s="272"/>
      <c r="AM397" s="272"/>
      <c r="AN397" s="272"/>
      <c r="AO397" s="272"/>
      <c r="AP397" s="272"/>
      <c r="AQ397" s="273"/>
      <c r="AR397" s="257"/>
      <c r="AS397" s="258"/>
      <c r="AV397" s="149">
        <f t="shared" ref="AV397:AV405" si="26">VLOOKUP(Y387,$BA$1:$BD$6,4,FALSE)</f>
        <v>0</v>
      </c>
    </row>
    <row r="398" spans="1:52">
      <c r="A398" s="265" t="s">
        <v>814</v>
      </c>
      <c r="B398" s="266"/>
      <c r="C398" s="266"/>
      <c r="D398" s="266"/>
      <c r="E398" s="266"/>
      <c r="F398" s="266"/>
      <c r="G398" s="266"/>
      <c r="H398" s="149"/>
      <c r="I398" s="149"/>
      <c r="J398" s="149"/>
      <c r="K398" s="149"/>
      <c r="L398" s="149"/>
      <c r="M398" s="149"/>
      <c r="N398" s="149"/>
      <c r="O398" s="8"/>
      <c r="AC398" s="84" t="s">
        <v>226</v>
      </c>
      <c r="AD398" s="200"/>
      <c r="AQ398" s="72"/>
      <c r="AR398" s="257"/>
      <c r="AS398" s="258"/>
      <c r="AV398" s="4">
        <f t="shared" si="26"/>
        <v>1</v>
      </c>
    </row>
    <row r="399" spans="1:52">
      <c r="A399" s="267" t="s">
        <v>815</v>
      </c>
      <c r="B399" s="268"/>
      <c r="C399" s="268"/>
      <c r="D399" s="268"/>
      <c r="E399" s="268"/>
      <c r="F399" s="268"/>
      <c r="G399" s="268"/>
      <c r="H399" s="259">
        <v>100809</v>
      </c>
      <c r="I399" s="259"/>
      <c r="J399" s="259"/>
      <c r="K399" s="259"/>
      <c r="L399" s="147"/>
      <c r="M399" s="147"/>
      <c r="N399" s="134"/>
      <c r="O399" s="8"/>
      <c r="AC399" s="69"/>
      <c r="AD399" s="71" t="s">
        <v>567</v>
      </c>
      <c r="AQ399" s="72"/>
      <c r="AR399" s="257"/>
      <c r="AS399" s="258"/>
      <c r="AV399" s="4">
        <f t="shared" si="26"/>
        <v>2</v>
      </c>
    </row>
    <row r="400" spans="1:52">
      <c r="A400" s="269" t="s">
        <v>829</v>
      </c>
      <c r="B400" s="270"/>
      <c r="C400" s="270"/>
      <c r="D400" s="270"/>
      <c r="E400" s="270"/>
      <c r="F400" s="270"/>
      <c r="G400" s="270"/>
      <c r="H400" s="259">
        <v>102970</v>
      </c>
      <c r="I400" s="259"/>
      <c r="J400" s="259"/>
      <c r="K400" s="259"/>
      <c r="L400" s="298" t="str">
        <f>CONCATENATE("[",ROUND(AW388/30,1),"]")</f>
        <v>[0.2]</v>
      </c>
      <c r="M400" s="298"/>
      <c r="N400" s="299"/>
      <c r="O400" s="8"/>
      <c r="AC400" s="69"/>
      <c r="AD400" s="71" t="s">
        <v>568</v>
      </c>
      <c r="AQ400" s="72"/>
      <c r="AR400" s="257"/>
      <c r="AS400" s="258"/>
      <c r="AV400" s="4">
        <f t="shared" si="26"/>
        <v>3</v>
      </c>
    </row>
    <row r="401" spans="1:48">
      <c r="A401" s="269" t="s">
        <v>808</v>
      </c>
      <c r="B401" s="270"/>
      <c r="C401" s="270"/>
      <c r="D401" s="270"/>
      <c r="E401" s="270"/>
      <c r="F401" s="270"/>
      <c r="G401" s="270"/>
      <c r="H401" s="279">
        <f>AW389/2160</f>
        <v>0.99722222222222223</v>
      </c>
      <c r="I401" s="279"/>
      <c r="J401" s="279"/>
      <c r="K401" s="279"/>
      <c r="L401" s="279"/>
      <c r="M401" s="279"/>
      <c r="N401" s="280"/>
      <c r="O401" s="8"/>
      <c r="AC401" s="69"/>
      <c r="AD401" s="71" t="s">
        <v>1166</v>
      </c>
      <c r="AQ401" s="72"/>
      <c r="AR401" s="257"/>
      <c r="AS401" s="258"/>
      <c r="AV401" s="4">
        <f t="shared" si="26"/>
        <v>1</v>
      </c>
    </row>
    <row r="402" spans="1:48">
      <c r="A402" s="267" t="s">
        <v>810</v>
      </c>
      <c r="B402" s="268"/>
      <c r="C402" s="268"/>
      <c r="D402" s="268"/>
      <c r="E402" s="268"/>
      <c r="F402" s="268"/>
      <c r="G402" s="268"/>
      <c r="H402" s="149" t="s">
        <v>844</v>
      </c>
      <c r="I402" s="149"/>
      <c r="J402" s="149"/>
      <c r="K402" s="149"/>
      <c r="L402" s="149"/>
      <c r="N402" s="149"/>
      <c r="O402" s="8"/>
      <c r="AC402" s="69"/>
      <c r="AD402" s="71" t="s">
        <v>1165</v>
      </c>
      <c r="AQ402" s="72"/>
      <c r="AR402" s="257"/>
      <c r="AS402" s="258"/>
      <c r="AV402" s="4">
        <f t="shared" si="26"/>
        <v>1</v>
      </c>
    </row>
    <row r="403" spans="1:48">
      <c r="A403" s="274" t="s">
        <v>816</v>
      </c>
      <c r="B403" s="261"/>
      <c r="C403" s="261"/>
      <c r="D403" s="261"/>
      <c r="E403" s="261"/>
      <c r="F403" s="261"/>
      <c r="G403" s="261"/>
      <c r="H403" s="149"/>
      <c r="I403" s="149"/>
      <c r="J403" s="149"/>
      <c r="K403" s="149"/>
      <c r="L403" s="149"/>
      <c r="N403" s="149"/>
      <c r="O403" s="8"/>
      <c r="AC403" s="69"/>
      <c r="AD403" s="71" t="s">
        <v>1167</v>
      </c>
      <c r="AQ403" s="72"/>
      <c r="AR403" s="257"/>
      <c r="AS403" s="258"/>
      <c r="AV403" s="4">
        <f t="shared" si="26"/>
        <v>3</v>
      </c>
    </row>
    <row r="404" spans="1:48">
      <c r="A404" s="267" t="s">
        <v>811</v>
      </c>
      <c r="B404" s="268"/>
      <c r="C404" s="268"/>
      <c r="D404" s="268"/>
      <c r="E404" s="268"/>
      <c r="F404" s="268"/>
      <c r="G404" s="268"/>
      <c r="H404" s="149" t="s">
        <v>850</v>
      </c>
      <c r="I404" s="149"/>
      <c r="J404" s="149"/>
      <c r="K404" s="149"/>
      <c r="L404" s="149"/>
      <c r="N404" s="149"/>
      <c r="O404" s="8"/>
      <c r="AC404" s="69"/>
      <c r="AD404" s="71" t="s">
        <v>569</v>
      </c>
      <c r="AQ404" s="72"/>
      <c r="AR404" s="257"/>
      <c r="AS404" s="258"/>
      <c r="AV404" s="4">
        <f t="shared" si="26"/>
        <v>4</v>
      </c>
    </row>
    <row r="405" spans="1:48">
      <c r="A405" s="269" t="s">
        <v>817</v>
      </c>
      <c r="B405" s="270"/>
      <c r="C405" s="270"/>
      <c r="D405" s="270"/>
      <c r="E405" s="270"/>
      <c r="F405" s="270"/>
      <c r="G405" s="270"/>
      <c r="H405" s="149">
        <v>0</v>
      </c>
      <c r="I405" s="149"/>
      <c r="J405" s="149"/>
      <c r="K405" s="149"/>
      <c r="L405" s="149"/>
      <c r="N405" s="149"/>
      <c r="O405" s="8"/>
      <c r="AC405" s="69"/>
      <c r="AD405" s="71" t="s">
        <v>1168</v>
      </c>
      <c r="AQ405" s="72"/>
      <c r="AR405" s="257"/>
      <c r="AS405" s="258"/>
      <c r="AV405" s="4">
        <f t="shared" si="26"/>
        <v>3</v>
      </c>
    </row>
    <row r="406" spans="1:48">
      <c r="A406" s="265" t="s">
        <v>818</v>
      </c>
      <c r="B406" s="266"/>
      <c r="C406" s="266"/>
      <c r="D406" s="266"/>
      <c r="E406" s="266"/>
      <c r="F406" s="266"/>
      <c r="G406" s="266"/>
      <c r="H406" s="149"/>
      <c r="I406" s="149"/>
      <c r="J406" s="149"/>
      <c r="K406" s="149"/>
      <c r="L406" s="149"/>
      <c r="N406" s="149"/>
      <c r="O406" s="8"/>
      <c r="AC406" s="69"/>
      <c r="AD406" s="71" t="s">
        <v>1169</v>
      </c>
      <c r="AQ406" s="72"/>
      <c r="AR406" s="257"/>
      <c r="AS406" s="258"/>
      <c r="AV406" s="4">
        <f>IF(ISERROR(VLOOKUP(Y396,$BA$1:$BD$6,4,FALSE)),0,VLOOKUP(Y396,$BA$1:$BD$6,4,FALSE))</f>
        <v>0</v>
      </c>
    </row>
    <row r="407" spans="1:48">
      <c r="A407" s="267" t="s">
        <v>809</v>
      </c>
      <c r="B407" s="268"/>
      <c r="C407" s="268"/>
      <c r="D407" s="268"/>
      <c r="E407" s="268"/>
      <c r="F407" s="268"/>
      <c r="G407" s="268"/>
      <c r="H407" s="149" t="s">
        <v>78</v>
      </c>
      <c r="I407" s="149"/>
      <c r="J407" s="149"/>
      <c r="K407" s="149"/>
      <c r="L407" s="149"/>
      <c r="N407" s="149"/>
      <c r="O407" s="8"/>
      <c r="AC407" s="69"/>
      <c r="AD407" s="71" t="s">
        <v>570</v>
      </c>
      <c r="AQ407" s="72"/>
      <c r="AR407" s="257"/>
      <c r="AS407" s="258"/>
      <c r="AV407" s="4">
        <f>VLOOKUP(AL387,$BA$8:$BD$11,4,FALSE)</f>
        <v>4</v>
      </c>
    </row>
    <row r="408" spans="1:48">
      <c r="A408" s="269" t="s">
        <v>819</v>
      </c>
      <c r="B408" s="270"/>
      <c r="C408" s="270"/>
      <c r="D408" s="270"/>
      <c r="E408" s="270"/>
      <c r="F408" s="270"/>
      <c r="G408" s="270"/>
      <c r="H408" s="155" t="s">
        <v>994</v>
      </c>
      <c r="I408" s="149"/>
      <c r="J408" s="149"/>
      <c r="K408" s="149"/>
      <c r="L408" s="149"/>
      <c r="N408" s="149"/>
      <c r="O408" s="8"/>
      <c r="AC408" s="69"/>
      <c r="AD408" s="71" t="s">
        <v>571</v>
      </c>
      <c r="AQ408" s="72"/>
      <c r="AR408" s="257"/>
      <c r="AS408" s="258"/>
    </row>
    <row r="409" spans="1:48">
      <c r="A409" s="269" t="s">
        <v>812</v>
      </c>
      <c r="B409" s="270"/>
      <c r="C409" s="270"/>
      <c r="D409" s="270"/>
      <c r="E409" s="270"/>
      <c r="F409" s="270"/>
      <c r="G409" s="270"/>
      <c r="H409" s="148" t="s">
        <v>724</v>
      </c>
      <c r="I409" s="149" t="s">
        <v>821</v>
      </c>
      <c r="K409" s="148" t="s">
        <v>822</v>
      </c>
      <c r="L409" s="149" t="s">
        <v>823</v>
      </c>
      <c r="N409" s="149"/>
      <c r="O409" s="8"/>
      <c r="AC409" s="69"/>
      <c r="AD409" s="71" t="s">
        <v>572</v>
      </c>
      <c r="AQ409" s="72"/>
      <c r="AR409" s="257"/>
      <c r="AS409" s="258"/>
    </row>
    <row r="410" spans="1:48">
      <c r="A410" s="269" t="s">
        <v>813</v>
      </c>
      <c r="B410" s="270"/>
      <c r="C410" s="270"/>
      <c r="D410" s="270"/>
      <c r="E410" s="270"/>
      <c r="F410" s="270"/>
      <c r="G410" s="270"/>
      <c r="H410" s="148" t="s">
        <v>724</v>
      </c>
      <c r="I410" s="149" t="s">
        <v>821</v>
      </c>
      <c r="K410" s="148" t="s">
        <v>822</v>
      </c>
      <c r="L410" s="149" t="s">
        <v>823</v>
      </c>
      <c r="O410" s="8"/>
      <c r="AC410" s="69"/>
      <c r="AD410" s="71" t="s">
        <v>573</v>
      </c>
      <c r="AQ410" s="72"/>
      <c r="AR410" s="257"/>
      <c r="AS410" s="258"/>
    </row>
    <row r="411" spans="1:48">
      <c r="A411" s="267" t="s">
        <v>820</v>
      </c>
      <c r="B411" s="268"/>
      <c r="C411" s="268"/>
      <c r="D411" s="268"/>
      <c r="E411" s="268"/>
      <c r="F411" s="268"/>
      <c r="G411" s="268"/>
      <c r="H411" s="148" t="s">
        <v>724</v>
      </c>
      <c r="I411" s="149" t="s">
        <v>821</v>
      </c>
      <c r="K411" s="148" t="s">
        <v>822</v>
      </c>
      <c r="L411" s="149" t="s">
        <v>823</v>
      </c>
      <c r="O411" s="8"/>
      <c r="AC411" s="84" t="s">
        <v>227</v>
      </c>
      <c r="AQ411" s="72"/>
      <c r="AR411" s="257"/>
      <c r="AS411" s="258"/>
    </row>
    <row r="412" spans="1:48">
      <c r="A412" s="271" t="s">
        <v>824</v>
      </c>
      <c r="B412" s="272"/>
      <c r="C412" s="272"/>
      <c r="D412" s="272"/>
      <c r="E412" s="272"/>
      <c r="F412" s="272"/>
      <c r="G412" s="272"/>
      <c r="H412" s="272"/>
      <c r="I412" s="272"/>
      <c r="J412" s="272"/>
      <c r="K412" s="272"/>
      <c r="L412" s="272"/>
      <c r="M412" s="272"/>
      <c r="N412" s="273"/>
      <c r="O412" s="8"/>
      <c r="AC412" s="69"/>
      <c r="AD412" s="311" t="s">
        <v>31</v>
      </c>
      <c r="AE412" s="311"/>
      <c r="AF412" s="311"/>
      <c r="AG412" s="311"/>
      <c r="AH412" s="313" t="s">
        <v>63</v>
      </c>
      <c r="AI412" s="313"/>
      <c r="AJ412" s="313"/>
      <c r="AK412" s="313"/>
      <c r="AL412" s="311" t="s">
        <v>216</v>
      </c>
      <c r="AM412" s="311"/>
      <c r="AN412" s="311"/>
      <c r="AO412" s="313" t="s">
        <v>58</v>
      </c>
      <c r="AP412" s="313"/>
      <c r="AQ412" s="314"/>
      <c r="AR412" s="257"/>
      <c r="AS412" s="258"/>
    </row>
    <row r="413" spans="1:48">
      <c r="A413" s="69" t="s">
        <v>1061</v>
      </c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2"/>
      <c r="O413" s="8"/>
      <c r="AC413" s="69"/>
      <c r="AD413" s="310" t="s">
        <v>219</v>
      </c>
      <c r="AE413" s="310"/>
      <c r="AF413" s="310"/>
      <c r="AG413" s="310"/>
      <c r="AH413" s="307" t="s">
        <v>249</v>
      </c>
      <c r="AI413" s="307"/>
      <c r="AJ413" s="307"/>
      <c r="AK413" s="307"/>
      <c r="AL413" s="310" t="s">
        <v>50</v>
      </c>
      <c r="AM413" s="310"/>
      <c r="AN413" s="310"/>
      <c r="AO413" s="307" t="s">
        <v>52</v>
      </c>
      <c r="AP413" s="307"/>
      <c r="AQ413" s="318"/>
      <c r="AR413" s="257"/>
      <c r="AS413" s="258"/>
    </row>
    <row r="414" spans="1:48">
      <c r="A414" s="184" t="s">
        <v>1171</v>
      </c>
      <c r="B414" s="185"/>
      <c r="C414" s="185"/>
      <c r="D414" s="185"/>
      <c r="E414" s="185"/>
      <c r="F414" s="185"/>
      <c r="G414" s="185"/>
      <c r="H414" s="71"/>
      <c r="I414" s="71"/>
      <c r="J414" s="71"/>
      <c r="K414" s="71"/>
      <c r="L414" s="71"/>
      <c r="M414" s="71"/>
      <c r="N414" s="72"/>
      <c r="O414" s="8"/>
      <c r="AC414" s="69"/>
      <c r="AD414" s="311" t="s">
        <v>33</v>
      </c>
      <c r="AE414" s="311"/>
      <c r="AF414" s="311"/>
      <c r="AG414" s="311"/>
      <c r="AH414" s="312" t="s">
        <v>81</v>
      </c>
      <c r="AI414" s="312"/>
      <c r="AJ414" s="312"/>
      <c r="AK414" s="312"/>
      <c r="AL414" s="311" t="s">
        <v>22</v>
      </c>
      <c r="AM414" s="311"/>
      <c r="AN414" s="311"/>
      <c r="AO414" s="313" t="s">
        <v>1170</v>
      </c>
      <c r="AP414" s="313"/>
      <c r="AQ414" s="314"/>
      <c r="AR414" s="257"/>
      <c r="AS414" s="258"/>
    </row>
    <row r="415" spans="1:48">
      <c r="A415" s="69" t="s">
        <v>892</v>
      </c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2"/>
      <c r="O415" s="8"/>
      <c r="AC415" s="69"/>
      <c r="AD415" s="310" t="s">
        <v>48</v>
      </c>
      <c r="AE415" s="310"/>
      <c r="AF415" s="310"/>
      <c r="AG415" s="310"/>
      <c r="AH415" s="307" t="s">
        <v>82</v>
      </c>
      <c r="AI415" s="307"/>
      <c r="AJ415" s="307"/>
      <c r="AK415" s="307"/>
      <c r="AL415" s="310" t="s">
        <v>49</v>
      </c>
      <c r="AM415" s="310"/>
      <c r="AN415" s="310"/>
      <c r="AO415" s="307" t="s">
        <v>91</v>
      </c>
      <c r="AP415" s="307"/>
      <c r="AQ415" s="318"/>
      <c r="AR415" s="257"/>
      <c r="AS415" s="258"/>
    </row>
    <row r="416" spans="1:48">
      <c r="A416" s="184" t="s">
        <v>893</v>
      </c>
      <c r="B416" s="185"/>
      <c r="C416" s="185"/>
      <c r="D416" s="185"/>
      <c r="E416" s="185"/>
      <c r="F416" s="185"/>
      <c r="G416" s="185"/>
      <c r="H416" s="71"/>
      <c r="I416" s="71"/>
      <c r="J416" s="71"/>
      <c r="K416" s="71"/>
      <c r="L416" s="71"/>
      <c r="M416" s="71"/>
      <c r="N416" s="72"/>
      <c r="O416" s="8"/>
      <c r="AC416" s="84" t="s">
        <v>228</v>
      </c>
      <c r="AD416" s="200"/>
      <c r="AQ416" s="72"/>
      <c r="AR416" s="257"/>
      <c r="AS416" s="258"/>
    </row>
    <row r="417" spans="1:49">
      <c r="A417" s="184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8"/>
      <c r="AC417" s="69"/>
      <c r="AD417" s="71" t="s">
        <v>78</v>
      </c>
      <c r="AQ417" s="72"/>
      <c r="AR417" s="257"/>
      <c r="AS417" s="258"/>
      <c r="AU417" s="354" t="s">
        <v>987</v>
      </c>
      <c r="AV417" s="276"/>
      <c r="AW417" s="5" t="s">
        <v>791</v>
      </c>
    </row>
    <row r="418" spans="1:49" ht="12.75" thickBot="1">
      <c r="A418" s="271" t="s">
        <v>740</v>
      </c>
      <c r="B418" s="272"/>
      <c r="C418" s="272"/>
      <c r="D418" s="272"/>
      <c r="E418" s="272"/>
      <c r="F418" s="272"/>
      <c r="G418" s="272"/>
      <c r="H418" s="272"/>
      <c r="I418" s="272"/>
      <c r="J418" s="272"/>
      <c r="K418" s="272"/>
      <c r="L418" s="272"/>
      <c r="M418" s="272"/>
      <c r="N418" s="273"/>
      <c r="O418" s="8"/>
      <c r="AC418" s="73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5"/>
      <c r="AR418" s="257"/>
      <c r="AS418" s="258"/>
    </row>
    <row r="419" spans="1:49">
      <c r="A419" s="354" t="s">
        <v>985</v>
      </c>
      <c r="B419" s="276"/>
      <c r="C419" s="4" t="s">
        <v>717</v>
      </c>
      <c r="N419" s="9"/>
      <c r="O419" s="8"/>
      <c r="AC419" s="329" t="s">
        <v>254</v>
      </c>
      <c r="AD419" s="330"/>
      <c r="AE419" s="330"/>
      <c r="AF419" s="330"/>
      <c r="AG419" s="330"/>
      <c r="AH419" s="330"/>
      <c r="AI419" s="330"/>
      <c r="AJ419" s="330"/>
      <c r="AK419" s="330"/>
      <c r="AL419" s="330"/>
      <c r="AM419" s="330"/>
      <c r="AN419" s="330"/>
      <c r="AO419" s="330"/>
      <c r="AP419" s="330"/>
      <c r="AQ419" s="331"/>
      <c r="AR419" s="257"/>
      <c r="AS419" s="258"/>
    </row>
    <row r="420" spans="1:49" ht="12.75" thickBot="1">
      <c r="A420" s="354" t="s">
        <v>987</v>
      </c>
      <c r="B420" s="276"/>
      <c r="C420" s="248" t="s">
        <v>1133</v>
      </c>
      <c r="N420" s="9"/>
      <c r="O420" s="8"/>
      <c r="AC420" s="69"/>
      <c r="AD420" s="201"/>
      <c r="AI420" s="76"/>
      <c r="AQ420" s="72"/>
      <c r="AR420" s="257"/>
      <c r="AS420" s="258"/>
    </row>
    <row r="421" spans="1:49">
      <c r="A421" s="354" t="s">
        <v>987</v>
      </c>
      <c r="B421" s="276"/>
      <c r="C421" s="210" t="s">
        <v>995</v>
      </c>
      <c r="N421" s="9"/>
      <c r="O421" s="262" t="s">
        <v>67</v>
      </c>
      <c r="P421" s="263"/>
      <c r="Q421" s="263"/>
      <c r="R421" s="263"/>
      <c r="S421" s="263"/>
      <c r="T421" s="263"/>
      <c r="U421" s="263"/>
      <c r="V421" s="264"/>
      <c r="W421" s="23"/>
      <c r="X421" s="24" t="s">
        <v>245</v>
      </c>
      <c r="Y421" s="24"/>
      <c r="Z421" s="24"/>
      <c r="AA421" s="24"/>
      <c r="AB421" s="25"/>
      <c r="AC421" s="69"/>
      <c r="AD421" s="201"/>
      <c r="AI421" s="76"/>
      <c r="AQ421" s="72"/>
      <c r="AR421" s="257"/>
      <c r="AS421" s="258"/>
    </row>
    <row r="422" spans="1:49">
      <c r="A422" s="354" t="s">
        <v>985</v>
      </c>
      <c r="B422" s="276"/>
      <c r="C422" s="4" t="s">
        <v>780</v>
      </c>
      <c r="N422" s="9"/>
      <c r="O422" s="8"/>
      <c r="R422" s="297" t="s">
        <v>46</v>
      </c>
      <c r="S422" s="297"/>
      <c r="T422" s="297" t="s">
        <v>47</v>
      </c>
      <c r="U422" s="297"/>
      <c r="V422" s="9"/>
      <c r="W422" s="8"/>
      <c r="X422" s="288" t="s">
        <v>220</v>
      </c>
      <c r="Y422" s="288"/>
      <c r="Z422" s="301">
        <v>0.1</v>
      </c>
      <c r="AA422" s="301"/>
      <c r="AB422" s="9"/>
      <c r="AC422" s="69"/>
      <c r="AD422" s="201"/>
      <c r="AI422" s="76"/>
      <c r="AQ422" s="72"/>
      <c r="AR422" s="257"/>
      <c r="AS422" s="258"/>
    </row>
    <row r="423" spans="1:49">
      <c r="A423" s="354" t="s">
        <v>985</v>
      </c>
      <c r="B423" s="276"/>
      <c r="C423" s="4" t="s">
        <v>715</v>
      </c>
      <c r="N423" s="9"/>
      <c r="O423" s="8"/>
      <c r="P423" s="208" t="s">
        <v>42</v>
      </c>
      <c r="Q423" s="208"/>
      <c r="R423" s="288">
        <v>5</v>
      </c>
      <c r="S423" s="288"/>
      <c r="T423" s="288">
        <v>3</v>
      </c>
      <c r="U423" s="288"/>
      <c r="V423" s="9"/>
      <c r="W423" s="8"/>
      <c r="X423" s="289" t="s">
        <v>25</v>
      </c>
      <c r="Y423" s="289"/>
      <c r="Z423" s="290">
        <v>0.28000000000000003</v>
      </c>
      <c r="AA423" s="290"/>
      <c r="AB423" s="9"/>
      <c r="AC423" s="69"/>
      <c r="AD423" s="201"/>
      <c r="AI423" s="76"/>
      <c r="AQ423" s="72"/>
      <c r="AR423" s="257"/>
      <c r="AS423" s="258"/>
    </row>
    <row r="424" spans="1:49">
      <c r="A424" s="354" t="s">
        <v>985</v>
      </c>
      <c r="B424" s="276"/>
      <c r="C424" s="4" t="s">
        <v>72</v>
      </c>
      <c r="N424" s="9"/>
      <c r="O424" s="8"/>
      <c r="P424" s="209" t="s">
        <v>184</v>
      </c>
      <c r="Q424" s="209"/>
      <c r="R424" s="289">
        <v>2</v>
      </c>
      <c r="S424" s="289"/>
      <c r="T424" s="289">
        <v>3</v>
      </c>
      <c r="U424" s="289"/>
      <c r="V424" s="9"/>
      <c r="W424" s="8"/>
      <c r="X424" s="288" t="s">
        <v>28</v>
      </c>
      <c r="Y424" s="288"/>
      <c r="Z424" s="301">
        <v>0.496</v>
      </c>
      <c r="AA424" s="301"/>
      <c r="AB424" s="9"/>
      <c r="AC424" s="69"/>
      <c r="AD424" s="201"/>
      <c r="AI424" s="76"/>
      <c r="AQ424" s="72"/>
      <c r="AR424" s="257"/>
      <c r="AS424" s="258"/>
    </row>
    <row r="425" spans="1:49">
      <c r="A425" s="354" t="s">
        <v>987</v>
      </c>
      <c r="B425" s="276"/>
      <c r="C425" s="149" t="s">
        <v>728</v>
      </c>
      <c r="N425" s="9"/>
      <c r="O425" s="8"/>
      <c r="P425" s="208" t="s">
        <v>43</v>
      </c>
      <c r="Q425" s="208"/>
      <c r="R425" s="288">
        <v>5</v>
      </c>
      <c r="S425" s="288"/>
      <c r="T425" s="288">
        <v>3</v>
      </c>
      <c r="U425" s="288"/>
      <c r="V425" s="9"/>
      <c r="W425" s="8"/>
      <c r="X425" s="289" t="s">
        <v>122</v>
      </c>
      <c r="Y425" s="289"/>
      <c r="Z425" s="290">
        <v>0.69699999999999995</v>
      </c>
      <c r="AA425" s="290"/>
      <c r="AB425" s="9"/>
      <c r="AC425" s="69"/>
      <c r="AD425" s="201"/>
      <c r="AQ425" s="72"/>
      <c r="AR425" s="257"/>
      <c r="AS425" s="258"/>
    </row>
    <row r="426" spans="1:49">
      <c r="A426" s="275"/>
      <c r="B426" s="276"/>
      <c r="C426" s="4" t="s">
        <v>69</v>
      </c>
      <c r="N426" s="9"/>
      <c r="O426" s="8"/>
      <c r="P426" s="209" t="s">
        <v>40</v>
      </c>
      <c r="Q426" s="209"/>
      <c r="R426" s="289">
        <v>2</v>
      </c>
      <c r="S426" s="289"/>
      <c r="T426" s="289">
        <v>3</v>
      </c>
      <c r="U426" s="289"/>
      <c r="V426" s="9"/>
      <c r="W426" s="8"/>
      <c r="X426" s="288" t="s">
        <v>123</v>
      </c>
      <c r="Y426" s="288"/>
      <c r="Z426" s="301">
        <v>0.84799999999999998</v>
      </c>
      <c r="AA426" s="301"/>
      <c r="AB426" s="9"/>
      <c r="AC426" s="69"/>
      <c r="AD426" s="201"/>
      <c r="AI426" s="76"/>
      <c r="AQ426" s="72"/>
      <c r="AR426" s="257"/>
      <c r="AS426" s="258"/>
    </row>
    <row r="427" spans="1:49">
      <c r="A427" s="354" t="s">
        <v>987</v>
      </c>
      <c r="B427" s="276"/>
      <c r="C427" s="4" t="s">
        <v>716</v>
      </c>
      <c r="N427" s="9"/>
      <c r="O427" s="8"/>
      <c r="P427" s="208" t="s">
        <v>41</v>
      </c>
      <c r="Q427" s="208"/>
      <c r="R427" s="288">
        <v>2</v>
      </c>
      <c r="S427" s="288"/>
      <c r="T427" s="288">
        <v>3</v>
      </c>
      <c r="U427" s="288"/>
      <c r="V427" s="9"/>
      <c r="W427" s="8"/>
      <c r="X427" s="289" t="s">
        <v>230</v>
      </c>
      <c r="Y427" s="289"/>
      <c r="Z427" s="290">
        <v>0.93899999999999995</v>
      </c>
      <c r="AA427" s="290"/>
      <c r="AB427" s="9"/>
      <c r="AC427" s="69"/>
      <c r="AD427" s="201"/>
      <c r="AI427" s="76"/>
      <c r="AQ427" s="72"/>
      <c r="AR427" s="257"/>
      <c r="AS427" s="258"/>
    </row>
    <row r="428" spans="1:49">
      <c r="A428" s="275"/>
      <c r="B428" s="276"/>
      <c r="C428" s="4" t="s">
        <v>71</v>
      </c>
      <c r="N428" s="9"/>
      <c r="O428" s="8"/>
      <c r="P428" s="209" t="s">
        <v>44</v>
      </c>
      <c r="Q428" s="209"/>
      <c r="R428" s="289">
        <v>4</v>
      </c>
      <c r="S428" s="289"/>
      <c r="T428" s="289">
        <v>3</v>
      </c>
      <c r="U428" s="289"/>
      <c r="V428" s="9"/>
      <c r="W428" s="8"/>
      <c r="X428" s="288" t="s">
        <v>231</v>
      </c>
      <c r="Y428" s="288"/>
      <c r="Z428" s="301">
        <v>0.98199999999999998</v>
      </c>
      <c r="AA428" s="301"/>
      <c r="AB428" s="9"/>
      <c r="AC428" s="69"/>
      <c r="AD428" s="201"/>
      <c r="AQ428" s="72"/>
      <c r="AR428" s="257"/>
      <c r="AS428" s="258"/>
    </row>
    <row r="429" spans="1:49">
      <c r="A429" s="354" t="s">
        <v>985</v>
      </c>
      <c r="B429" s="276"/>
      <c r="C429" s="4" t="s">
        <v>70</v>
      </c>
      <c r="N429" s="9"/>
      <c r="O429" s="8"/>
      <c r="P429" s="208" t="s">
        <v>45</v>
      </c>
      <c r="Q429" s="208"/>
      <c r="R429" s="288">
        <v>4</v>
      </c>
      <c r="S429" s="288"/>
      <c r="T429" s="288">
        <v>3</v>
      </c>
      <c r="U429" s="288"/>
      <c r="V429" s="9"/>
      <c r="W429" s="8"/>
      <c r="X429" s="289" t="s">
        <v>232</v>
      </c>
      <c r="Y429" s="289"/>
      <c r="Z429" s="290">
        <v>0.996</v>
      </c>
      <c r="AA429" s="290"/>
      <c r="AB429" s="9"/>
      <c r="AC429" s="69"/>
      <c r="AD429" s="201"/>
      <c r="AI429" s="76"/>
      <c r="AQ429" s="72"/>
      <c r="AR429" s="257"/>
      <c r="AS429" s="258"/>
    </row>
    <row r="430" spans="1:49" ht="12.75" thickBot="1">
      <c r="A430" s="354" t="s">
        <v>987</v>
      </c>
      <c r="B430" s="276"/>
      <c r="C430" s="149" t="s">
        <v>782</v>
      </c>
      <c r="N430" s="9"/>
      <c r="O430" s="10"/>
      <c r="P430" s="11"/>
      <c r="Q430" s="11"/>
      <c r="R430" s="11"/>
      <c r="S430" s="11"/>
      <c r="T430" s="11"/>
      <c r="U430" s="11"/>
      <c r="V430" s="12"/>
      <c r="W430" s="10"/>
      <c r="X430" s="322" t="s">
        <v>233</v>
      </c>
      <c r="Y430" s="322"/>
      <c r="Z430" s="306">
        <v>0.999</v>
      </c>
      <c r="AA430" s="306"/>
      <c r="AB430" s="12"/>
      <c r="AC430" s="69"/>
      <c r="AQ430" s="72"/>
      <c r="AR430" s="257"/>
      <c r="AS430" s="258"/>
    </row>
    <row r="431" spans="1:49">
      <c r="A431" s="354" t="s">
        <v>987</v>
      </c>
      <c r="B431" s="276"/>
      <c r="C431" s="149" t="s">
        <v>791</v>
      </c>
      <c r="N431" s="9"/>
      <c r="O431" s="285" t="s">
        <v>255</v>
      </c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7"/>
      <c r="AC431" s="69"/>
      <c r="AD431" s="201"/>
      <c r="AQ431" s="72"/>
      <c r="AR431" s="257"/>
      <c r="AS431" s="258"/>
    </row>
    <row r="432" spans="1:49" ht="12.75" thickBot="1">
      <c r="A432" s="353" t="s">
        <v>988</v>
      </c>
      <c r="B432" s="282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0"/>
      <c r="P432" s="291" t="s">
        <v>256</v>
      </c>
      <c r="Q432" s="291"/>
      <c r="R432" s="291"/>
      <c r="S432" s="11"/>
      <c r="T432" s="11"/>
      <c r="U432" s="11"/>
      <c r="V432" s="291" t="s">
        <v>257</v>
      </c>
      <c r="W432" s="291"/>
      <c r="X432" s="291"/>
      <c r="Y432" s="11"/>
      <c r="Z432" s="11"/>
      <c r="AA432" s="11"/>
      <c r="AB432" s="12"/>
      <c r="AC432" s="73"/>
      <c r="AD432" s="205"/>
      <c r="AE432" s="74"/>
      <c r="AF432" s="74"/>
      <c r="AG432" s="74"/>
      <c r="AH432" s="74"/>
      <c r="AI432" s="206"/>
      <c r="AJ432" s="74"/>
      <c r="AK432" s="74"/>
      <c r="AL432" s="74"/>
      <c r="AM432" s="74"/>
      <c r="AN432" s="74"/>
      <c r="AO432" s="74"/>
      <c r="AP432" s="74"/>
      <c r="AQ432" s="75"/>
      <c r="AR432" s="257"/>
      <c r="AS432" s="258"/>
    </row>
    <row r="433" spans="1:52" s="109" customFormat="1" ht="13.5" thickBot="1">
      <c r="A433" s="277" t="s">
        <v>29</v>
      </c>
      <c r="B433" s="278"/>
      <c r="C433" s="278"/>
      <c r="D433" s="284" t="s">
        <v>574</v>
      </c>
      <c r="E433" s="284"/>
      <c r="F433" s="284"/>
      <c r="G433" s="284"/>
      <c r="H433" s="284"/>
      <c r="I433" s="284"/>
      <c r="J433" s="284"/>
      <c r="K433" s="284"/>
      <c r="L433" s="284"/>
      <c r="M433" s="284"/>
      <c r="N433" s="284"/>
      <c r="O433" s="278" t="s">
        <v>30</v>
      </c>
      <c r="P433" s="278"/>
      <c r="Q433" s="278"/>
      <c r="R433" s="284" t="s">
        <v>60</v>
      </c>
      <c r="S433" s="284"/>
      <c r="T433" s="284"/>
      <c r="U433" s="284"/>
      <c r="V433" s="284"/>
      <c r="W433" s="284"/>
      <c r="X433" s="284"/>
      <c r="Y433" s="284"/>
      <c r="Z433" s="284"/>
      <c r="AA433" s="284"/>
      <c r="AB433" s="284"/>
      <c r="AC433" s="284"/>
      <c r="AD433" s="278" t="s">
        <v>32</v>
      </c>
      <c r="AE433" s="278"/>
      <c r="AF433" s="278"/>
      <c r="AG433" s="278"/>
      <c r="AH433" s="284" t="s">
        <v>68</v>
      </c>
      <c r="AI433" s="284"/>
      <c r="AJ433" s="284"/>
      <c r="AK433" s="284" t="s">
        <v>653</v>
      </c>
      <c r="AL433" s="284"/>
      <c r="AM433" s="284"/>
      <c r="AN433" s="284"/>
      <c r="AO433" s="284"/>
      <c r="AP433" s="284"/>
      <c r="AQ433" s="304"/>
      <c r="AR433" s="257" t="s">
        <v>399</v>
      </c>
      <c r="AS433" s="258"/>
    </row>
    <row r="434" spans="1:52" s="149" customFormat="1">
      <c r="A434" s="262" t="s">
        <v>223</v>
      </c>
      <c r="B434" s="263"/>
      <c r="C434" s="263"/>
      <c r="D434" s="263"/>
      <c r="E434" s="263"/>
      <c r="F434" s="263"/>
      <c r="G434" s="263"/>
      <c r="H434" s="263"/>
      <c r="I434" s="263"/>
      <c r="J434" s="264"/>
      <c r="K434" s="262" t="s">
        <v>297</v>
      </c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4"/>
      <c r="AE434" s="262" t="s">
        <v>224</v>
      </c>
      <c r="AF434" s="263"/>
      <c r="AG434" s="263"/>
      <c r="AH434" s="263"/>
      <c r="AI434" s="263"/>
      <c r="AJ434" s="263"/>
      <c r="AK434" s="263"/>
      <c r="AL434" s="263"/>
      <c r="AM434" s="263"/>
      <c r="AN434" s="263"/>
      <c r="AO434" s="263"/>
      <c r="AP434" s="263"/>
      <c r="AQ434" s="264"/>
      <c r="AR434" s="257"/>
      <c r="AS434" s="258"/>
    </row>
    <row r="435" spans="1:52">
      <c r="A435" s="8"/>
      <c r="B435" s="146" t="s">
        <v>36</v>
      </c>
      <c r="C435" s="146"/>
      <c r="D435" s="146"/>
      <c r="E435" s="146"/>
      <c r="F435" s="260" t="s">
        <v>229</v>
      </c>
      <c r="G435" s="260"/>
      <c r="H435" s="260"/>
      <c r="I435" s="149" t="s">
        <v>220</v>
      </c>
      <c r="J435" s="9"/>
      <c r="K435" s="8"/>
      <c r="L435" s="261" t="s">
        <v>198</v>
      </c>
      <c r="M435" s="261"/>
      <c r="N435" s="261"/>
      <c r="O435" s="261"/>
      <c r="P435" s="260" t="s">
        <v>240</v>
      </c>
      <c r="Q435" s="260"/>
      <c r="R435" s="260"/>
      <c r="S435" s="332" t="s">
        <v>220</v>
      </c>
      <c r="T435" s="332"/>
      <c r="U435" s="261" t="s">
        <v>207</v>
      </c>
      <c r="V435" s="261"/>
      <c r="W435" s="261"/>
      <c r="X435" s="261"/>
      <c r="Y435" s="260" t="s">
        <v>238</v>
      </c>
      <c r="Z435" s="260"/>
      <c r="AA435" s="260"/>
      <c r="AB435" s="332" t="s">
        <v>221</v>
      </c>
      <c r="AC435" s="332"/>
      <c r="AD435" s="72"/>
      <c r="AE435" s="69"/>
      <c r="AG435" s="333" t="s">
        <v>197</v>
      </c>
      <c r="AH435" s="333"/>
      <c r="AI435" s="333"/>
      <c r="AJ435" s="333"/>
      <c r="AK435" s="333"/>
      <c r="AL435" s="313" t="s">
        <v>730</v>
      </c>
      <c r="AM435" s="313"/>
      <c r="AN435" s="313"/>
      <c r="AO435" s="154" t="s">
        <v>220</v>
      </c>
      <c r="AQ435" s="72"/>
      <c r="AR435" s="257"/>
      <c r="AS435" s="258"/>
      <c r="AU435" s="4">
        <f t="shared" ref="AU435:AU440" si="27">VLOOKUP(F435,$BA$13:$BD$17,4,FALSE)</f>
        <v>10</v>
      </c>
      <c r="AV435" s="4">
        <f t="shared" ref="AV435:AV444" si="28">VLOOKUP(P435,$BA$1:$BD$6,4,FALSE)</f>
        <v>2</v>
      </c>
      <c r="AW435" s="4" t="str">
        <f>D433</f>
        <v>A. Hill</v>
      </c>
      <c r="AX435" s="4" t="str">
        <f>K434</f>
        <v>Military Operation Specialty: Communications Technician</v>
      </c>
      <c r="AY435" s="4">
        <f>SUM(AU435:AU440,AV435:AV455)</f>
        <v>113</v>
      </c>
      <c r="AZ435" s="4">
        <f>SUM(AU435:AU440)</f>
        <v>80</v>
      </c>
    </row>
    <row r="436" spans="1:52">
      <c r="A436" s="8"/>
      <c r="B436" s="151" t="s">
        <v>34</v>
      </c>
      <c r="C436" s="151"/>
      <c r="D436" s="151"/>
      <c r="E436" s="151"/>
      <c r="F436" s="302" t="s">
        <v>235</v>
      </c>
      <c r="G436" s="302"/>
      <c r="H436" s="302"/>
      <c r="I436" s="150" t="s">
        <v>25</v>
      </c>
      <c r="J436" s="9"/>
      <c r="K436" s="8"/>
      <c r="L436" s="283" t="s">
        <v>199</v>
      </c>
      <c r="M436" s="283"/>
      <c r="N436" s="283"/>
      <c r="O436" s="283"/>
      <c r="P436" s="302" t="s">
        <v>240</v>
      </c>
      <c r="Q436" s="302"/>
      <c r="R436" s="302"/>
      <c r="S436" s="334" t="s">
        <v>220</v>
      </c>
      <c r="T436" s="334"/>
      <c r="U436" s="283" t="s">
        <v>208</v>
      </c>
      <c r="V436" s="283"/>
      <c r="W436" s="283"/>
      <c r="X436" s="283"/>
      <c r="Y436" s="302" t="s">
        <v>240</v>
      </c>
      <c r="Z436" s="302"/>
      <c r="AA436" s="302"/>
      <c r="AB436" s="334" t="s">
        <v>220</v>
      </c>
      <c r="AC436" s="334"/>
      <c r="AD436" s="72"/>
      <c r="AE436" s="335" t="s">
        <v>1008</v>
      </c>
      <c r="AF436" s="336"/>
      <c r="AG436" s="336"/>
      <c r="AH436" s="336"/>
      <c r="AI436" s="336"/>
      <c r="AJ436" s="336"/>
      <c r="AK436" s="336"/>
      <c r="AL436" s="336"/>
      <c r="AM436" s="336"/>
      <c r="AN436" s="336"/>
      <c r="AO436" s="336"/>
      <c r="AP436" s="336"/>
      <c r="AQ436" s="337"/>
      <c r="AR436" s="257"/>
      <c r="AS436" s="258"/>
      <c r="AU436" s="4">
        <f t="shared" si="27"/>
        <v>15</v>
      </c>
      <c r="AV436" s="4">
        <f t="shared" si="28"/>
        <v>2</v>
      </c>
      <c r="AW436" s="4">
        <v>836</v>
      </c>
    </row>
    <row r="437" spans="1:52">
      <c r="A437" s="8"/>
      <c r="B437" s="146" t="s">
        <v>843</v>
      </c>
      <c r="C437" s="146"/>
      <c r="D437" s="146"/>
      <c r="E437" s="146"/>
      <c r="F437" s="260" t="s">
        <v>229</v>
      </c>
      <c r="G437" s="260"/>
      <c r="H437" s="260"/>
      <c r="I437" s="149" t="s">
        <v>220</v>
      </c>
      <c r="J437" s="9"/>
      <c r="K437" s="8"/>
      <c r="L437" s="261" t="s">
        <v>200</v>
      </c>
      <c r="M437" s="261"/>
      <c r="N437" s="261"/>
      <c r="O437" s="261"/>
      <c r="P437" s="260" t="s">
        <v>239</v>
      </c>
      <c r="Q437" s="260"/>
      <c r="R437" s="260"/>
      <c r="S437" s="332" t="s">
        <v>26</v>
      </c>
      <c r="T437" s="332"/>
      <c r="U437" s="261" t="s">
        <v>209</v>
      </c>
      <c r="V437" s="261"/>
      <c r="W437" s="261"/>
      <c r="X437" s="261"/>
      <c r="Y437" s="260" t="s">
        <v>238</v>
      </c>
      <c r="Z437" s="260"/>
      <c r="AA437" s="260"/>
      <c r="AB437" s="332" t="s">
        <v>221</v>
      </c>
      <c r="AC437" s="332"/>
      <c r="AD437" s="72"/>
      <c r="AE437" s="187" t="s">
        <v>680</v>
      </c>
      <c r="AF437" s="327" t="s">
        <v>1009</v>
      </c>
      <c r="AG437" s="327"/>
      <c r="AH437" s="327"/>
      <c r="AI437" s="327" t="s">
        <v>989</v>
      </c>
      <c r="AJ437" s="327"/>
      <c r="AK437" s="327"/>
      <c r="AL437" s="327"/>
      <c r="AM437" s="327"/>
      <c r="AN437" s="327" t="s">
        <v>1009</v>
      </c>
      <c r="AO437" s="327"/>
      <c r="AP437" s="327"/>
      <c r="AQ437" s="188" t="s">
        <v>680</v>
      </c>
      <c r="AR437" s="257"/>
      <c r="AS437" s="258"/>
      <c r="AU437" s="4">
        <f t="shared" si="27"/>
        <v>10</v>
      </c>
      <c r="AV437" s="4">
        <f t="shared" si="28"/>
        <v>1</v>
      </c>
      <c r="AW437" s="4">
        <v>1324</v>
      </c>
    </row>
    <row r="438" spans="1:52">
      <c r="A438" s="8"/>
      <c r="B438" s="151" t="s">
        <v>37</v>
      </c>
      <c r="C438" s="152"/>
      <c r="D438" s="152"/>
      <c r="E438" s="152"/>
      <c r="F438" s="302" t="s">
        <v>235</v>
      </c>
      <c r="G438" s="302"/>
      <c r="H438" s="302"/>
      <c r="I438" s="150" t="s">
        <v>25</v>
      </c>
      <c r="J438" s="9"/>
      <c r="K438" s="8"/>
      <c r="L438" s="283" t="s">
        <v>201</v>
      </c>
      <c r="M438" s="283"/>
      <c r="N438" s="283"/>
      <c r="O438" s="283"/>
      <c r="P438" s="302" t="s">
        <v>240</v>
      </c>
      <c r="Q438" s="302"/>
      <c r="R438" s="302"/>
      <c r="S438" s="334" t="s">
        <v>220</v>
      </c>
      <c r="T438" s="334"/>
      <c r="U438" s="283" t="s">
        <v>210</v>
      </c>
      <c r="V438" s="283"/>
      <c r="W438" s="283"/>
      <c r="X438" s="283"/>
      <c r="Y438" s="302" t="s">
        <v>240</v>
      </c>
      <c r="Z438" s="302"/>
      <c r="AA438" s="302"/>
      <c r="AB438" s="334" t="s">
        <v>220</v>
      </c>
      <c r="AC438" s="334"/>
      <c r="AD438" s="72"/>
      <c r="AE438" s="338" t="s">
        <v>681</v>
      </c>
      <c r="AF438" s="339" t="s">
        <v>679</v>
      </c>
      <c r="AG438" s="339"/>
      <c r="AH438" s="339"/>
      <c r="AJ438" s="339" t="s">
        <v>311</v>
      </c>
      <c r="AK438" s="339"/>
      <c r="AL438" s="339"/>
      <c r="AN438" s="339" t="s">
        <v>217</v>
      </c>
      <c r="AO438" s="339"/>
      <c r="AP438" s="339"/>
      <c r="AQ438" s="340" t="s">
        <v>682</v>
      </c>
      <c r="AR438" s="257"/>
      <c r="AS438" s="258"/>
      <c r="AU438" s="4">
        <f t="shared" si="27"/>
        <v>15</v>
      </c>
      <c r="AV438" s="4">
        <f t="shared" si="28"/>
        <v>2</v>
      </c>
    </row>
    <row r="439" spans="1:52">
      <c r="A439" s="8"/>
      <c r="B439" s="146" t="s">
        <v>195</v>
      </c>
      <c r="F439" s="260" t="s">
        <v>235</v>
      </c>
      <c r="G439" s="260"/>
      <c r="H439" s="260"/>
      <c r="I439" s="149" t="s">
        <v>25</v>
      </c>
      <c r="J439" s="9"/>
      <c r="K439" s="8"/>
      <c r="L439" s="261" t="s">
        <v>202</v>
      </c>
      <c r="M439" s="261"/>
      <c r="N439" s="261"/>
      <c r="O439" s="261"/>
      <c r="P439" s="260" t="s">
        <v>243</v>
      </c>
      <c r="Q439" s="260"/>
      <c r="R439" s="260"/>
      <c r="S439" s="332" t="s">
        <v>122</v>
      </c>
      <c r="T439" s="332"/>
      <c r="U439" s="261" t="s">
        <v>211</v>
      </c>
      <c r="V439" s="261"/>
      <c r="W439" s="261"/>
      <c r="X439" s="261"/>
      <c r="Y439" s="260" t="s">
        <v>239</v>
      </c>
      <c r="Z439" s="260"/>
      <c r="AA439" s="260"/>
      <c r="AB439" s="332" t="s">
        <v>26</v>
      </c>
      <c r="AC439" s="332"/>
      <c r="AD439" s="72"/>
      <c r="AE439" s="338"/>
      <c r="AF439" s="341" t="s">
        <v>683</v>
      </c>
      <c r="AG439" s="341"/>
      <c r="AH439" s="341"/>
      <c r="AI439" s="341"/>
      <c r="AJ439" s="341"/>
      <c r="AK439" s="341"/>
      <c r="AL439" s="341"/>
      <c r="AM439" s="341"/>
      <c r="AN439" s="341"/>
      <c r="AO439" s="341"/>
      <c r="AP439" s="341"/>
      <c r="AQ439" s="340"/>
      <c r="AR439" s="257"/>
      <c r="AS439" s="258"/>
      <c r="AU439" s="4">
        <f t="shared" si="27"/>
        <v>15</v>
      </c>
      <c r="AV439" s="4">
        <f t="shared" si="28"/>
        <v>5</v>
      </c>
    </row>
    <row r="440" spans="1:52">
      <c r="A440" s="8"/>
      <c r="B440" s="151" t="s">
        <v>38</v>
      </c>
      <c r="C440" s="152"/>
      <c r="D440" s="152"/>
      <c r="E440" s="152"/>
      <c r="F440" s="302" t="s">
        <v>235</v>
      </c>
      <c r="G440" s="302"/>
      <c r="H440" s="302"/>
      <c r="I440" s="150" t="s">
        <v>25</v>
      </c>
      <c r="J440" s="9"/>
      <c r="K440" s="8"/>
      <c r="L440" s="283" t="s">
        <v>203</v>
      </c>
      <c r="M440" s="283"/>
      <c r="N440" s="283"/>
      <c r="O440" s="283"/>
      <c r="P440" s="302" t="s">
        <v>240</v>
      </c>
      <c r="Q440" s="302"/>
      <c r="R440" s="302"/>
      <c r="S440" s="334" t="s">
        <v>220</v>
      </c>
      <c r="T440" s="334"/>
      <c r="U440" s="283" t="s">
        <v>212</v>
      </c>
      <c r="V440" s="283"/>
      <c r="W440" s="283"/>
      <c r="X440" s="283"/>
      <c r="Y440" s="302" t="s">
        <v>241</v>
      </c>
      <c r="Z440" s="302"/>
      <c r="AA440" s="302"/>
      <c r="AB440" s="334" t="s">
        <v>25</v>
      </c>
      <c r="AC440" s="334"/>
      <c r="AD440" s="72"/>
      <c r="AE440" s="338"/>
      <c r="AF440" s="189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1"/>
      <c r="AQ440" s="340"/>
      <c r="AR440" s="257"/>
      <c r="AS440" s="258"/>
      <c r="AU440" s="4">
        <f t="shared" si="27"/>
        <v>15</v>
      </c>
      <c r="AV440" s="4">
        <f t="shared" si="28"/>
        <v>2</v>
      </c>
    </row>
    <row r="441" spans="1:52">
      <c r="A441" s="8"/>
      <c r="J441" s="9"/>
      <c r="K441" s="8"/>
      <c r="L441" s="261" t="s">
        <v>218</v>
      </c>
      <c r="M441" s="261"/>
      <c r="N441" s="261"/>
      <c r="O441" s="261"/>
      <c r="P441" s="260" t="s">
        <v>240</v>
      </c>
      <c r="Q441" s="260"/>
      <c r="R441" s="260"/>
      <c r="S441" s="332" t="s">
        <v>220</v>
      </c>
      <c r="T441" s="332"/>
      <c r="U441" s="261" t="s">
        <v>213</v>
      </c>
      <c r="V441" s="261"/>
      <c r="W441" s="261"/>
      <c r="X441" s="261"/>
      <c r="Y441" s="260" t="s">
        <v>240</v>
      </c>
      <c r="Z441" s="260"/>
      <c r="AA441" s="260"/>
      <c r="AB441" s="332" t="s">
        <v>220</v>
      </c>
      <c r="AC441" s="332"/>
      <c r="AD441" s="72"/>
      <c r="AE441" s="338"/>
      <c r="AF441" s="192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4"/>
      <c r="AQ441" s="340"/>
      <c r="AR441" s="257"/>
      <c r="AS441" s="258"/>
      <c r="AV441" s="4">
        <f t="shared" si="28"/>
        <v>2</v>
      </c>
    </row>
    <row r="442" spans="1:52">
      <c r="A442" s="8"/>
      <c r="B442" s="293" t="s">
        <v>39</v>
      </c>
      <c r="C442" s="293"/>
      <c r="D442" s="293"/>
      <c r="E442" s="293"/>
      <c r="F442" s="294">
        <v>8</v>
      </c>
      <c r="G442" s="295"/>
      <c r="H442" s="295"/>
      <c r="I442" s="296"/>
      <c r="J442" s="9"/>
      <c r="K442" s="8"/>
      <c r="L442" s="283" t="s">
        <v>204</v>
      </c>
      <c r="M442" s="283"/>
      <c r="N442" s="283"/>
      <c r="O442" s="283"/>
      <c r="P442" s="302" t="s">
        <v>239</v>
      </c>
      <c r="Q442" s="302"/>
      <c r="R442" s="302"/>
      <c r="S442" s="334" t="s">
        <v>26</v>
      </c>
      <c r="T442" s="334"/>
      <c r="U442" s="283" t="s">
        <v>214</v>
      </c>
      <c r="V442" s="283"/>
      <c r="W442" s="283"/>
      <c r="X442" s="283"/>
      <c r="Y442" s="302" t="s">
        <v>240</v>
      </c>
      <c r="Z442" s="302"/>
      <c r="AA442" s="302"/>
      <c r="AB442" s="334" t="s">
        <v>220</v>
      </c>
      <c r="AC442" s="334"/>
      <c r="AD442" s="72"/>
      <c r="AE442" s="338"/>
      <c r="AF442" s="342" t="s">
        <v>684</v>
      </c>
      <c r="AG442" s="342"/>
      <c r="AH442" s="342"/>
      <c r="AI442" s="342"/>
      <c r="AJ442" s="342"/>
      <c r="AK442" s="342"/>
      <c r="AL442" s="342"/>
      <c r="AM442" s="342"/>
      <c r="AN442" s="342"/>
      <c r="AO442" s="342"/>
      <c r="AP442" s="342"/>
      <c r="AQ442" s="340"/>
      <c r="AR442" s="257"/>
      <c r="AS442" s="258"/>
      <c r="AV442" s="4">
        <f t="shared" si="28"/>
        <v>1</v>
      </c>
    </row>
    <row r="443" spans="1:52">
      <c r="A443" s="8"/>
      <c r="B443" s="292" t="s">
        <v>244</v>
      </c>
      <c r="C443" s="292"/>
      <c r="D443" s="292"/>
      <c r="E443" s="292"/>
      <c r="F443" s="292"/>
      <c r="G443" s="292"/>
      <c r="H443" s="292"/>
      <c r="I443" s="292"/>
      <c r="J443" s="9"/>
      <c r="K443" s="8"/>
      <c r="L443" s="261" t="s">
        <v>205</v>
      </c>
      <c r="M443" s="261"/>
      <c r="N443" s="261"/>
      <c r="O443" s="261"/>
      <c r="P443" s="260" t="s">
        <v>239</v>
      </c>
      <c r="Q443" s="260"/>
      <c r="R443" s="260"/>
      <c r="S443" s="332" t="s">
        <v>26</v>
      </c>
      <c r="T443" s="332"/>
      <c r="U443" s="261" t="s">
        <v>215</v>
      </c>
      <c r="V443" s="261"/>
      <c r="W443" s="261"/>
      <c r="X443" s="261"/>
      <c r="Y443" s="260" t="s">
        <v>239</v>
      </c>
      <c r="Z443" s="260"/>
      <c r="AA443" s="260"/>
      <c r="AB443" s="332" t="s">
        <v>26</v>
      </c>
      <c r="AC443" s="332"/>
      <c r="AD443" s="72"/>
      <c r="AE443" s="338"/>
      <c r="AF443" s="189"/>
      <c r="AG443" s="190"/>
      <c r="AH443" s="190"/>
      <c r="AI443" s="190"/>
      <c r="AJ443" s="190"/>
      <c r="AK443" s="190"/>
      <c r="AL443" s="190"/>
      <c r="AM443" s="190"/>
      <c r="AN443" s="190"/>
      <c r="AO443" s="190"/>
      <c r="AP443" s="191"/>
      <c r="AQ443" s="340"/>
      <c r="AR443" s="257"/>
      <c r="AS443" s="258"/>
      <c r="AV443" s="4">
        <f t="shared" si="28"/>
        <v>1</v>
      </c>
    </row>
    <row r="444" spans="1:52" ht="12.75" thickBot="1">
      <c r="A444" s="10"/>
      <c r="B444" s="11"/>
      <c r="C444" s="11"/>
      <c r="D444" s="11"/>
      <c r="E444" s="11"/>
      <c r="F444" s="11"/>
      <c r="G444" s="11"/>
      <c r="H444" s="11"/>
      <c r="I444" s="11"/>
      <c r="J444" s="12"/>
      <c r="K444" s="10"/>
      <c r="L444" s="300" t="s">
        <v>206</v>
      </c>
      <c r="M444" s="300"/>
      <c r="N444" s="300"/>
      <c r="O444" s="300"/>
      <c r="P444" s="323" t="s">
        <v>238</v>
      </c>
      <c r="Q444" s="323"/>
      <c r="R444" s="323"/>
      <c r="S444" s="343" t="s">
        <v>221</v>
      </c>
      <c r="T444" s="343"/>
      <c r="U444" s="300"/>
      <c r="V444" s="300"/>
      <c r="W444" s="300"/>
      <c r="X444" s="300"/>
      <c r="Y444" s="323"/>
      <c r="Z444" s="323"/>
      <c r="AA444" s="323"/>
      <c r="AB444" s="343"/>
      <c r="AC444" s="343"/>
      <c r="AD444" s="75"/>
      <c r="AE444" s="195"/>
      <c r="AF444" s="196"/>
      <c r="AG444" s="197"/>
      <c r="AH444" s="197"/>
      <c r="AI444" s="197"/>
      <c r="AJ444" s="197"/>
      <c r="AK444" s="197"/>
      <c r="AL444" s="197"/>
      <c r="AM444" s="197"/>
      <c r="AN444" s="197"/>
      <c r="AO444" s="197"/>
      <c r="AP444" s="198"/>
      <c r="AQ444" s="199"/>
      <c r="AR444" s="257"/>
      <c r="AS444" s="258"/>
      <c r="AV444" s="4">
        <f t="shared" si="28"/>
        <v>0</v>
      </c>
    </row>
    <row r="445" spans="1:52" s="149" customFormat="1">
      <c r="A445" s="271" t="s">
        <v>807</v>
      </c>
      <c r="B445" s="272"/>
      <c r="C445" s="272"/>
      <c r="D445" s="272"/>
      <c r="E445" s="272"/>
      <c r="F445" s="272"/>
      <c r="G445" s="272"/>
      <c r="H445" s="272"/>
      <c r="I445" s="272"/>
      <c r="J445" s="272"/>
      <c r="K445" s="272"/>
      <c r="L445" s="272"/>
      <c r="M445" s="272"/>
      <c r="N445" s="273"/>
      <c r="O445" s="132"/>
      <c r="AC445" s="271" t="s">
        <v>247</v>
      </c>
      <c r="AD445" s="272"/>
      <c r="AE445" s="272"/>
      <c r="AF445" s="272"/>
      <c r="AG445" s="272"/>
      <c r="AH445" s="272"/>
      <c r="AI445" s="272"/>
      <c r="AJ445" s="272"/>
      <c r="AK445" s="272"/>
      <c r="AL445" s="272"/>
      <c r="AM445" s="272"/>
      <c r="AN445" s="272"/>
      <c r="AO445" s="272"/>
      <c r="AP445" s="272"/>
      <c r="AQ445" s="273"/>
      <c r="AR445" s="257"/>
      <c r="AS445" s="258"/>
      <c r="AV445" s="149">
        <f t="shared" ref="AV445:AV453" si="29">VLOOKUP(Y435,$BA$1:$BD$6,4,FALSE)</f>
        <v>0</v>
      </c>
    </row>
    <row r="446" spans="1:52">
      <c r="A446" s="265" t="s">
        <v>814</v>
      </c>
      <c r="B446" s="266"/>
      <c r="C446" s="266"/>
      <c r="D446" s="266"/>
      <c r="E446" s="266"/>
      <c r="F446" s="266"/>
      <c r="G446" s="266"/>
      <c r="H446" s="149"/>
      <c r="I446" s="149"/>
      <c r="J446" s="149"/>
      <c r="K446" s="149"/>
      <c r="L446" s="149"/>
      <c r="M446" s="149"/>
      <c r="N446" s="149"/>
      <c r="O446" s="8"/>
      <c r="AC446" s="84" t="s">
        <v>226</v>
      </c>
      <c r="AD446" s="200"/>
      <c r="AQ446" s="72"/>
      <c r="AR446" s="257"/>
      <c r="AS446" s="258"/>
      <c r="AV446" s="4">
        <f t="shared" si="29"/>
        <v>2</v>
      </c>
    </row>
    <row r="447" spans="1:52">
      <c r="A447" s="267" t="s">
        <v>815</v>
      </c>
      <c r="B447" s="268"/>
      <c r="C447" s="268"/>
      <c r="D447" s="268"/>
      <c r="E447" s="268"/>
      <c r="F447" s="268"/>
      <c r="G447" s="268"/>
      <c r="H447" s="259">
        <v>101630</v>
      </c>
      <c r="I447" s="259"/>
      <c r="J447" s="259"/>
      <c r="K447" s="259"/>
      <c r="L447" s="147"/>
      <c r="M447" s="147"/>
      <c r="N447" s="134"/>
      <c r="O447" s="8"/>
      <c r="AC447" s="69"/>
      <c r="AD447" s="71" t="s">
        <v>575</v>
      </c>
      <c r="AQ447" s="72"/>
      <c r="AR447" s="257"/>
      <c r="AS447" s="258"/>
      <c r="AV447" s="4">
        <f t="shared" si="29"/>
        <v>0</v>
      </c>
    </row>
    <row r="448" spans="1:52">
      <c r="A448" s="269" t="s">
        <v>829</v>
      </c>
      <c r="B448" s="270"/>
      <c r="C448" s="270"/>
      <c r="D448" s="270"/>
      <c r="E448" s="270"/>
      <c r="F448" s="270"/>
      <c r="G448" s="270"/>
      <c r="H448" s="259">
        <v>103791</v>
      </c>
      <c r="I448" s="259"/>
      <c r="J448" s="259"/>
      <c r="K448" s="259"/>
      <c r="L448" s="298" t="str">
        <f>CONCATENATE("[",ROUND(AW436/30,1),"]")</f>
        <v>[27.9]</v>
      </c>
      <c r="M448" s="298"/>
      <c r="N448" s="299"/>
      <c r="O448" s="8"/>
      <c r="AC448" s="69"/>
      <c r="AD448" s="71" t="s">
        <v>576</v>
      </c>
      <c r="AQ448" s="72"/>
      <c r="AR448" s="257"/>
      <c r="AS448" s="258"/>
      <c r="AV448" s="4">
        <f t="shared" si="29"/>
        <v>2</v>
      </c>
    </row>
    <row r="449" spans="1:48">
      <c r="A449" s="269" t="s">
        <v>808</v>
      </c>
      <c r="B449" s="270"/>
      <c r="C449" s="270"/>
      <c r="D449" s="270"/>
      <c r="E449" s="270"/>
      <c r="F449" s="270"/>
      <c r="G449" s="270"/>
      <c r="H449" s="279">
        <f>AW437/2160</f>
        <v>0.61296296296296293</v>
      </c>
      <c r="I449" s="279"/>
      <c r="J449" s="279"/>
      <c r="K449" s="279"/>
      <c r="L449" s="279"/>
      <c r="M449" s="279"/>
      <c r="N449" s="280"/>
      <c r="O449" s="8"/>
      <c r="AC449" s="69"/>
      <c r="AD449" s="71" t="s">
        <v>577</v>
      </c>
      <c r="AQ449" s="72"/>
      <c r="AR449" s="257"/>
      <c r="AS449" s="258"/>
      <c r="AV449" s="4">
        <f t="shared" si="29"/>
        <v>1</v>
      </c>
    </row>
    <row r="450" spans="1:48">
      <c r="A450" s="267" t="s">
        <v>810</v>
      </c>
      <c r="B450" s="268"/>
      <c r="C450" s="268"/>
      <c r="D450" s="268"/>
      <c r="E450" s="268"/>
      <c r="F450" s="268"/>
      <c r="G450" s="268"/>
      <c r="H450" s="149" t="s">
        <v>895</v>
      </c>
      <c r="I450" s="149"/>
      <c r="J450" s="149"/>
      <c r="K450" s="149"/>
      <c r="L450" s="149"/>
      <c r="N450" s="149"/>
      <c r="O450" s="8"/>
      <c r="AC450" s="69"/>
      <c r="AD450" s="71" t="s">
        <v>578</v>
      </c>
      <c r="AQ450" s="72"/>
      <c r="AR450" s="257"/>
      <c r="AS450" s="258"/>
      <c r="AV450" s="4">
        <f t="shared" si="29"/>
        <v>3</v>
      </c>
    </row>
    <row r="451" spans="1:48">
      <c r="A451" s="274" t="s">
        <v>816</v>
      </c>
      <c r="B451" s="261"/>
      <c r="C451" s="261"/>
      <c r="D451" s="261"/>
      <c r="E451" s="261"/>
      <c r="F451" s="261"/>
      <c r="G451" s="261"/>
      <c r="H451" s="149"/>
      <c r="I451" s="149"/>
      <c r="J451" s="149"/>
      <c r="K451" s="149"/>
      <c r="L451" s="149"/>
      <c r="N451" s="149"/>
      <c r="O451" s="8"/>
      <c r="AC451" s="69"/>
      <c r="AD451" s="71" t="s">
        <v>579</v>
      </c>
      <c r="AQ451" s="72"/>
      <c r="AR451" s="257"/>
      <c r="AS451" s="258"/>
      <c r="AV451" s="4">
        <f t="shared" si="29"/>
        <v>2</v>
      </c>
    </row>
    <row r="452" spans="1:48">
      <c r="A452" s="267" t="s">
        <v>811</v>
      </c>
      <c r="B452" s="268"/>
      <c r="C452" s="268"/>
      <c r="D452" s="268"/>
      <c r="E452" s="268"/>
      <c r="F452" s="268"/>
      <c r="G452" s="268"/>
      <c r="H452" s="149" t="s">
        <v>896</v>
      </c>
      <c r="I452" s="149"/>
      <c r="J452" s="149"/>
      <c r="K452" s="149"/>
      <c r="L452" s="149"/>
      <c r="N452" s="149"/>
      <c r="O452" s="8"/>
      <c r="AC452" s="69"/>
      <c r="AD452" s="71" t="s">
        <v>580</v>
      </c>
      <c r="AQ452" s="72"/>
      <c r="AR452" s="257"/>
      <c r="AS452" s="258"/>
      <c r="AV452" s="4">
        <f t="shared" si="29"/>
        <v>2</v>
      </c>
    </row>
    <row r="453" spans="1:48">
      <c r="A453" s="269" t="s">
        <v>817</v>
      </c>
      <c r="B453" s="270"/>
      <c r="C453" s="270"/>
      <c r="D453" s="270"/>
      <c r="E453" s="270"/>
      <c r="F453" s="270"/>
      <c r="G453" s="270"/>
      <c r="H453" s="149">
        <v>2</v>
      </c>
      <c r="I453" s="149"/>
      <c r="J453" s="149"/>
      <c r="K453" s="149"/>
      <c r="L453" s="149"/>
      <c r="N453" s="149"/>
      <c r="O453" s="8"/>
      <c r="AC453" s="69"/>
      <c r="AD453" s="71" t="s">
        <v>0</v>
      </c>
      <c r="AQ453" s="72"/>
      <c r="AR453" s="257"/>
      <c r="AS453" s="258"/>
      <c r="AV453" s="4">
        <f t="shared" si="29"/>
        <v>1</v>
      </c>
    </row>
    <row r="454" spans="1:48">
      <c r="A454" s="265" t="s">
        <v>818</v>
      </c>
      <c r="B454" s="266"/>
      <c r="C454" s="266"/>
      <c r="D454" s="266"/>
      <c r="E454" s="266"/>
      <c r="F454" s="266"/>
      <c r="G454" s="266"/>
      <c r="H454" s="149"/>
      <c r="I454" s="149"/>
      <c r="J454" s="149"/>
      <c r="K454" s="149"/>
      <c r="L454" s="149"/>
      <c r="N454" s="149"/>
      <c r="O454" s="8"/>
      <c r="AC454" s="69"/>
      <c r="AD454" s="71" t="s">
        <v>1</v>
      </c>
      <c r="AQ454" s="72"/>
      <c r="AR454" s="257"/>
      <c r="AS454" s="258"/>
      <c r="AV454" s="4">
        <f>IF(ISERROR(VLOOKUP(Y444,$BA$1:$BD$6,4,FALSE)),0,VLOOKUP(Y444,$BA$1:$BD$6,4,FALSE))</f>
        <v>0</v>
      </c>
    </row>
    <row r="455" spans="1:48">
      <c r="A455" s="267" t="s">
        <v>809</v>
      </c>
      <c r="B455" s="268"/>
      <c r="C455" s="268"/>
      <c r="D455" s="268"/>
      <c r="E455" s="268"/>
      <c r="F455" s="268"/>
      <c r="G455" s="268"/>
      <c r="H455" s="149" t="s">
        <v>897</v>
      </c>
      <c r="I455" s="149"/>
      <c r="J455" s="149"/>
      <c r="K455" s="149"/>
      <c r="L455" s="149"/>
      <c r="N455" s="149"/>
      <c r="O455" s="8"/>
      <c r="AC455" s="69"/>
      <c r="AD455" s="71" t="s">
        <v>2</v>
      </c>
      <c r="AQ455" s="72"/>
      <c r="AR455" s="257"/>
      <c r="AS455" s="258"/>
      <c r="AV455" s="4">
        <f>VLOOKUP(AL435,$BA$8:$BD$11,4,FALSE)</f>
        <v>2</v>
      </c>
    </row>
    <row r="456" spans="1:48">
      <c r="A456" s="269" t="s">
        <v>819</v>
      </c>
      <c r="B456" s="270"/>
      <c r="C456" s="270"/>
      <c r="D456" s="270"/>
      <c r="E456" s="270"/>
      <c r="F456" s="270"/>
      <c r="G456" s="270"/>
      <c r="H456" s="149" t="s">
        <v>887</v>
      </c>
      <c r="I456" s="149"/>
      <c r="J456" s="149"/>
      <c r="K456" s="149"/>
      <c r="L456" s="149"/>
      <c r="N456" s="149"/>
      <c r="O456" s="8"/>
      <c r="AC456" s="69"/>
      <c r="AD456" s="71" t="s">
        <v>3</v>
      </c>
      <c r="AQ456" s="72"/>
      <c r="AR456" s="257"/>
      <c r="AS456" s="258"/>
    </row>
    <row r="457" spans="1:48">
      <c r="A457" s="269" t="s">
        <v>812</v>
      </c>
      <c r="B457" s="270"/>
      <c r="C457" s="270"/>
      <c r="D457" s="270"/>
      <c r="E457" s="270"/>
      <c r="F457" s="270"/>
      <c r="G457" s="270"/>
      <c r="H457" s="148" t="s">
        <v>724</v>
      </c>
      <c r="I457" s="149" t="s">
        <v>821</v>
      </c>
      <c r="K457" s="148" t="s">
        <v>822</v>
      </c>
      <c r="L457" s="149" t="s">
        <v>823</v>
      </c>
      <c r="N457" s="149"/>
      <c r="O457" s="8"/>
      <c r="AC457" s="69"/>
      <c r="AD457" s="71" t="s">
        <v>4</v>
      </c>
      <c r="AQ457" s="72"/>
      <c r="AR457" s="257"/>
      <c r="AS457" s="258"/>
    </row>
    <row r="458" spans="1:48">
      <c r="A458" s="269" t="s">
        <v>813</v>
      </c>
      <c r="B458" s="270"/>
      <c r="C458" s="270"/>
      <c r="D458" s="270"/>
      <c r="E458" s="270"/>
      <c r="F458" s="270"/>
      <c r="G458" s="270"/>
      <c r="H458" s="148" t="s">
        <v>822</v>
      </c>
      <c r="I458" s="149" t="s">
        <v>821</v>
      </c>
      <c r="K458" s="148" t="s">
        <v>724</v>
      </c>
      <c r="L458" s="149" t="s">
        <v>823</v>
      </c>
      <c r="O458" s="8"/>
      <c r="AC458" s="69"/>
      <c r="AQ458" s="72"/>
      <c r="AR458" s="257"/>
      <c r="AS458" s="258"/>
    </row>
    <row r="459" spans="1:48">
      <c r="A459" s="267" t="s">
        <v>820</v>
      </c>
      <c r="B459" s="268"/>
      <c r="C459" s="268"/>
      <c r="D459" s="268"/>
      <c r="E459" s="268"/>
      <c r="F459" s="268"/>
      <c r="G459" s="268"/>
      <c r="H459" s="148" t="s">
        <v>822</v>
      </c>
      <c r="I459" s="149" t="s">
        <v>821</v>
      </c>
      <c r="K459" s="148" t="s">
        <v>724</v>
      </c>
      <c r="L459" s="149" t="s">
        <v>823</v>
      </c>
      <c r="O459" s="8"/>
      <c r="AC459" s="84" t="s">
        <v>227</v>
      </c>
      <c r="AQ459" s="72"/>
      <c r="AR459" s="257"/>
      <c r="AS459" s="258"/>
    </row>
    <row r="460" spans="1:48">
      <c r="A460" s="271" t="s">
        <v>824</v>
      </c>
      <c r="B460" s="272"/>
      <c r="C460" s="272"/>
      <c r="D460" s="272"/>
      <c r="E460" s="272"/>
      <c r="F460" s="272"/>
      <c r="G460" s="272"/>
      <c r="H460" s="272"/>
      <c r="I460" s="272"/>
      <c r="J460" s="272"/>
      <c r="K460" s="272"/>
      <c r="L460" s="272"/>
      <c r="M460" s="272"/>
      <c r="N460" s="273"/>
      <c r="O460" s="8"/>
      <c r="AC460" s="69"/>
      <c r="AD460" s="311" t="s">
        <v>31</v>
      </c>
      <c r="AE460" s="311"/>
      <c r="AF460" s="311"/>
      <c r="AG460" s="311"/>
      <c r="AH460" s="313" t="s">
        <v>64</v>
      </c>
      <c r="AI460" s="313"/>
      <c r="AJ460" s="313"/>
      <c r="AK460" s="313"/>
      <c r="AL460" s="311" t="s">
        <v>216</v>
      </c>
      <c r="AM460" s="311"/>
      <c r="AN460" s="311"/>
      <c r="AO460" s="313" t="s">
        <v>56</v>
      </c>
      <c r="AP460" s="313"/>
      <c r="AQ460" s="314"/>
      <c r="AR460" s="257"/>
      <c r="AS460" s="258"/>
    </row>
    <row r="461" spans="1:48">
      <c r="A461" s="69" t="s">
        <v>1062</v>
      </c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2"/>
      <c r="O461" s="8"/>
      <c r="AC461" s="69"/>
      <c r="AD461" s="310" t="s">
        <v>219</v>
      </c>
      <c r="AE461" s="310"/>
      <c r="AF461" s="310"/>
      <c r="AG461" s="310"/>
      <c r="AH461" s="307" t="s">
        <v>249</v>
      </c>
      <c r="AI461" s="307"/>
      <c r="AJ461" s="307"/>
      <c r="AK461" s="307"/>
      <c r="AL461" s="310" t="s">
        <v>50</v>
      </c>
      <c r="AM461" s="310"/>
      <c r="AN461" s="310"/>
      <c r="AO461" s="307" t="s">
        <v>51</v>
      </c>
      <c r="AP461" s="307"/>
      <c r="AQ461" s="318"/>
      <c r="AR461" s="257"/>
      <c r="AS461" s="258"/>
    </row>
    <row r="462" spans="1:48">
      <c r="A462" s="184" t="s">
        <v>898</v>
      </c>
      <c r="B462" s="185"/>
      <c r="C462" s="185"/>
      <c r="D462" s="185"/>
      <c r="E462" s="185"/>
      <c r="F462" s="185"/>
      <c r="G462" s="185"/>
      <c r="H462" s="71"/>
      <c r="I462" s="71"/>
      <c r="J462" s="71"/>
      <c r="K462" s="71"/>
      <c r="L462" s="71"/>
      <c r="M462" s="71"/>
      <c r="N462" s="72"/>
      <c r="O462" s="8"/>
      <c r="AC462" s="69"/>
      <c r="AD462" s="311" t="s">
        <v>33</v>
      </c>
      <c r="AE462" s="311"/>
      <c r="AF462" s="311"/>
      <c r="AG462" s="311"/>
      <c r="AH462" s="312" t="s">
        <v>55</v>
      </c>
      <c r="AI462" s="312"/>
      <c r="AJ462" s="312"/>
      <c r="AK462" s="312"/>
      <c r="AL462" s="311" t="s">
        <v>22</v>
      </c>
      <c r="AM462" s="311"/>
      <c r="AN462" s="311"/>
      <c r="AO462" s="313" t="s">
        <v>142</v>
      </c>
      <c r="AP462" s="313"/>
      <c r="AQ462" s="314"/>
      <c r="AR462" s="257"/>
      <c r="AS462" s="258"/>
    </row>
    <row r="463" spans="1:48">
      <c r="A463" s="69" t="s">
        <v>899</v>
      </c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2"/>
      <c r="O463" s="8"/>
      <c r="AC463" s="69"/>
      <c r="AD463" s="310" t="s">
        <v>48</v>
      </c>
      <c r="AE463" s="310"/>
      <c r="AF463" s="310"/>
      <c r="AG463" s="310"/>
      <c r="AH463" s="307" t="s">
        <v>82</v>
      </c>
      <c r="AI463" s="307"/>
      <c r="AJ463" s="307"/>
      <c r="AK463" s="307"/>
      <c r="AL463" s="310" t="s">
        <v>49</v>
      </c>
      <c r="AM463" s="310"/>
      <c r="AN463" s="310"/>
      <c r="AO463" s="307" t="s">
        <v>75</v>
      </c>
      <c r="AP463" s="307"/>
      <c r="AQ463" s="318"/>
      <c r="AR463" s="257"/>
      <c r="AS463" s="258"/>
    </row>
    <row r="464" spans="1:48">
      <c r="A464" s="184" t="s">
        <v>900</v>
      </c>
      <c r="B464" s="185"/>
      <c r="C464" s="185"/>
      <c r="D464" s="185"/>
      <c r="E464" s="185"/>
      <c r="F464" s="185"/>
      <c r="G464" s="185"/>
      <c r="H464" s="71"/>
      <c r="I464" s="71"/>
      <c r="J464" s="71"/>
      <c r="K464" s="71"/>
      <c r="L464" s="71"/>
      <c r="M464" s="71"/>
      <c r="N464" s="72"/>
      <c r="O464" s="8"/>
      <c r="AC464" s="84" t="s">
        <v>228</v>
      </c>
      <c r="AD464" s="200"/>
      <c r="AQ464" s="72"/>
      <c r="AR464" s="257"/>
      <c r="AS464" s="258"/>
    </row>
    <row r="465" spans="1:45">
      <c r="A465" s="184" t="s">
        <v>901</v>
      </c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8"/>
      <c r="AC465" s="69"/>
      <c r="AD465" s="71" t="s">
        <v>78</v>
      </c>
      <c r="AQ465" s="72"/>
      <c r="AR465" s="257"/>
      <c r="AS465" s="258"/>
    </row>
    <row r="466" spans="1:45" ht="12.75" thickBot="1">
      <c r="A466" s="271" t="s">
        <v>740</v>
      </c>
      <c r="B466" s="272"/>
      <c r="C466" s="272"/>
      <c r="D466" s="272"/>
      <c r="E466" s="272"/>
      <c r="F466" s="272"/>
      <c r="G466" s="272"/>
      <c r="H466" s="272"/>
      <c r="I466" s="272"/>
      <c r="J466" s="272"/>
      <c r="K466" s="272"/>
      <c r="L466" s="272"/>
      <c r="M466" s="272"/>
      <c r="N466" s="273"/>
      <c r="O466" s="8"/>
      <c r="AC466" s="73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5"/>
      <c r="AR466" s="257"/>
      <c r="AS466" s="258"/>
    </row>
    <row r="467" spans="1:45">
      <c r="A467" s="354" t="s">
        <v>985</v>
      </c>
      <c r="B467" s="276"/>
      <c r="C467" s="4" t="s">
        <v>717</v>
      </c>
      <c r="N467" s="9"/>
      <c r="O467" s="8"/>
      <c r="AC467" s="329" t="s">
        <v>254</v>
      </c>
      <c r="AD467" s="330"/>
      <c r="AE467" s="330"/>
      <c r="AF467" s="330"/>
      <c r="AG467" s="330"/>
      <c r="AH467" s="330"/>
      <c r="AI467" s="330"/>
      <c r="AJ467" s="330"/>
      <c r="AK467" s="330"/>
      <c r="AL467" s="330"/>
      <c r="AM467" s="330"/>
      <c r="AN467" s="330"/>
      <c r="AO467" s="330"/>
      <c r="AP467" s="330"/>
      <c r="AQ467" s="331"/>
      <c r="AR467" s="257"/>
      <c r="AS467" s="258"/>
    </row>
    <row r="468" spans="1:45" ht="12.75" thickBot="1">
      <c r="A468" s="354" t="s">
        <v>987</v>
      </c>
      <c r="B468" s="276"/>
      <c r="C468" s="248" t="s">
        <v>1133</v>
      </c>
      <c r="N468" s="9"/>
      <c r="O468" s="8"/>
      <c r="AC468" s="69"/>
      <c r="AD468" s="201"/>
      <c r="AI468" s="76"/>
      <c r="AQ468" s="72"/>
      <c r="AR468" s="257"/>
      <c r="AS468" s="258"/>
    </row>
    <row r="469" spans="1:45">
      <c r="A469" s="354" t="s">
        <v>987</v>
      </c>
      <c r="B469" s="276"/>
      <c r="C469" s="210" t="s">
        <v>995</v>
      </c>
      <c r="N469" s="9"/>
      <c r="O469" s="262" t="s">
        <v>67</v>
      </c>
      <c r="P469" s="263"/>
      <c r="Q469" s="263"/>
      <c r="R469" s="263"/>
      <c r="S469" s="263"/>
      <c r="T469" s="263"/>
      <c r="U469" s="263"/>
      <c r="V469" s="264"/>
      <c r="W469" s="23"/>
      <c r="X469" s="24" t="s">
        <v>245</v>
      </c>
      <c r="Y469" s="24"/>
      <c r="Z469" s="24"/>
      <c r="AA469" s="24"/>
      <c r="AB469" s="25"/>
      <c r="AC469" s="69"/>
      <c r="AD469" s="201"/>
      <c r="AI469" s="76"/>
      <c r="AQ469" s="72"/>
      <c r="AR469" s="257"/>
      <c r="AS469" s="258"/>
    </row>
    <row r="470" spans="1:45">
      <c r="A470" s="354" t="s">
        <v>985</v>
      </c>
      <c r="B470" s="276"/>
      <c r="C470" s="4" t="s">
        <v>780</v>
      </c>
      <c r="N470" s="9"/>
      <c r="O470" s="8"/>
      <c r="R470" s="297" t="s">
        <v>46</v>
      </c>
      <c r="S470" s="297"/>
      <c r="T470" s="297" t="s">
        <v>47</v>
      </c>
      <c r="U470" s="297"/>
      <c r="V470" s="9"/>
      <c r="W470" s="8"/>
      <c r="X470" s="288" t="s">
        <v>220</v>
      </c>
      <c r="Y470" s="288"/>
      <c r="Z470" s="301">
        <v>0.1</v>
      </c>
      <c r="AA470" s="301"/>
      <c r="AB470" s="9"/>
      <c r="AC470" s="69"/>
      <c r="AD470" s="201"/>
      <c r="AI470" s="76"/>
      <c r="AQ470" s="72"/>
      <c r="AR470" s="257"/>
      <c r="AS470" s="258"/>
    </row>
    <row r="471" spans="1:45">
      <c r="A471" s="354" t="s">
        <v>985</v>
      </c>
      <c r="B471" s="276"/>
      <c r="C471" s="4" t="s">
        <v>715</v>
      </c>
      <c r="N471" s="9"/>
      <c r="O471" s="8"/>
      <c r="P471" s="208" t="s">
        <v>42</v>
      </c>
      <c r="Q471" s="208"/>
      <c r="R471" s="288">
        <v>5</v>
      </c>
      <c r="S471" s="288"/>
      <c r="T471" s="288">
        <v>3</v>
      </c>
      <c r="U471" s="288"/>
      <c r="V471" s="9"/>
      <c r="W471" s="8"/>
      <c r="X471" s="289" t="s">
        <v>25</v>
      </c>
      <c r="Y471" s="289"/>
      <c r="Z471" s="290">
        <v>0.28000000000000003</v>
      </c>
      <c r="AA471" s="290"/>
      <c r="AB471" s="9"/>
      <c r="AC471" s="69"/>
      <c r="AD471" s="201"/>
      <c r="AI471" s="76"/>
      <c r="AQ471" s="72"/>
      <c r="AR471" s="257"/>
      <c r="AS471" s="258"/>
    </row>
    <row r="472" spans="1:45">
      <c r="A472" s="354" t="s">
        <v>985</v>
      </c>
      <c r="B472" s="276"/>
      <c r="C472" s="4" t="s">
        <v>72</v>
      </c>
      <c r="N472" s="9"/>
      <c r="O472" s="8"/>
      <c r="P472" s="209" t="s">
        <v>184</v>
      </c>
      <c r="Q472" s="209"/>
      <c r="R472" s="289">
        <v>2</v>
      </c>
      <c r="S472" s="289"/>
      <c r="T472" s="289">
        <v>3</v>
      </c>
      <c r="U472" s="289"/>
      <c r="V472" s="9"/>
      <c r="W472" s="8"/>
      <c r="X472" s="288" t="s">
        <v>28</v>
      </c>
      <c r="Y472" s="288"/>
      <c r="Z472" s="301">
        <v>0.496</v>
      </c>
      <c r="AA472" s="301"/>
      <c r="AB472" s="9"/>
      <c r="AC472" s="69"/>
      <c r="AD472" s="201"/>
      <c r="AI472" s="76"/>
      <c r="AQ472" s="72"/>
      <c r="AR472" s="257"/>
      <c r="AS472" s="258"/>
    </row>
    <row r="473" spans="1:45">
      <c r="A473" s="354" t="s">
        <v>987</v>
      </c>
      <c r="B473" s="276"/>
      <c r="C473" s="149" t="s">
        <v>728</v>
      </c>
      <c r="N473" s="9"/>
      <c r="O473" s="8"/>
      <c r="P473" s="208" t="s">
        <v>43</v>
      </c>
      <c r="Q473" s="208"/>
      <c r="R473" s="288">
        <v>5</v>
      </c>
      <c r="S473" s="288"/>
      <c r="T473" s="288">
        <v>3</v>
      </c>
      <c r="U473" s="288"/>
      <c r="V473" s="9"/>
      <c r="W473" s="8"/>
      <c r="X473" s="289" t="s">
        <v>122</v>
      </c>
      <c r="Y473" s="289"/>
      <c r="Z473" s="290">
        <v>0.69699999999999995</v>
      </c>
      <c r="AA473" s="290"/>
      <c r="AB473" s="9"/>
      <c r="AC473" s="69"/>
      <c r="AD473" s="201"/>
      <c r="AQ473" s="72"/>
      <c r="AR473" s="257"/>
      <c r="AS473" s="258"/>
    </row>
    <row r="474" spans="1:45">
      <c r="A474" s="275"/>
      <c r="B474" s="276"/>
      <c r="C474" s="4" t="s">
        <v>69</v>
      </c>
      <c r="N474" s="9"/>
      <c r="O474" s="8"/>
      <c r="P474" s="209" t="s">
        <v>40</v>
      </c>
      <c r="Q474" s="209"/>
      <c r="R474" s="289">
        <v>2</v>
      </c>
      <c r="S474" s="289"/>
      <c r="T474" s="289">
        <v>3</v>
      </c>
      <c r="U474" s="289"/>
      <c r="V474" s="9"/>
      <c r="W474" s="8"/>
      <c r="X474" s="288" t="s">
        <v>123</v>
      </c>
      <c r="Y474" s="288"/>
      <c r="Z474" s="301">
        <v>0.84799999999999998</v>
      </c>
      <c r="AA474" s="301"/>
      <c r="AB474" s="9"/>
      <c r="AC474" s="69"/>
      <c r="AD474" s="201"/>
      <c r="AI474" s="76"/>
      <c r="AQ474" s="72"/>
      <c r="AR474" s="257"/>
      <c r="AS474" s="258"/>
    </row>
    <row r="475" spans="1:45">
      <c r="A475" s="354" t="s">
        <v>987</v>
      </c>
      <c r="B475" s="276"/>
      <c r="C475" s="4" t="s">
        <v>716</v>
      </c>
      <c r="N475" s="9"/>
      <c r="O475" s="8"/>
      <c r="P475" s="208" t="s">
        <v>41</v>
      </c>
      <c r="Q475" s="208"/>
      <c r="R475" s="288">
        <v>2</v>
      </c>
      <c r="S475" s="288"/>
      <c r="T475" s="288">
        <v>3</v>
      </c>
      <c r="U475" s="288"/>
      <c r="V475" s="9"/>
      <c r="W475" s="8"/>
      <c r="X475" s="289" t="s">
        <v>230</v>
      </c>
      <c r="Y475" s="289"/>
      <c r="Z475" s="290">
        <v>0.93899999999999995</v>
      </c>
      <c r="AA475" s="290"/>
      <c r="AB475" s="9"/>
      <c r="AC475" s="69"/>
      <c r="AD475" s="201"/>
      <c r="AI475" s="76"/>
      <c r="AQ475" s="72"/>
      <c r="AR475" s="257"/>
      <c r="AS475" s="258"/>
    </row>
    <row r="476" spans="1:45">
      <c r="A476" s="275"/>
      <c r="B476" s="276"/>
      <c r="C476" s="4" t="s">
        <v>71</v>
      </c>
      <c r="N476" s="9"/>
      <c r="O476" s="8"/>
      <c r="P476" s="209" t="s">
        <v>44</v>
      </c>
      <c r="Q476" s="209"/>
      <c r="R476" s="289">
        <v>4</v>
      </c>
      <c r="S476" s="289"/>
      <c r="T476" s="289">
        <v>3</v>
      </c>
      <c r="U476" s="289"/>
      <c r="V476" s="9"/>
      <c r="W476" s="8"/>
      <c r="X476" s="288" t="s">
        <v>231</v>
      </c>
      <c r="Y476" s="288"/>
      <c r="Z476" s="301">
        <v>0.98199999999999998</v>
      </c>
      <c r="AA476" s="301"/>
      <c r="AB476" s="9"/>
      <c r="AC476" s="69"/>
      <c r="AD476" s="201"/>
      <c r="AQ476" s="72"/>
      <c r="AR476" s="257"/>
      <c r="AS476" s="258"/>
    </row>
    <row r="477" spans="1:45">
      <c r="A477" s="354" t="s">
        <v>985</v>
      </c>
      <c r="B477" s="276"/>
      <c r="C477" s="4" t="s">
        <v>70</v>
      </c>
      <c r="N477" s="9"/>
      <c r="O477" s="8"/>
      <c r="P477" s="208" t="s">
        <v>45</v>
      </c>
      <c r="Q477" s="208"/>
      <c r="R477" s="288">
        <v>4</v>
      </c>
      <c r="S477" s="288"/>
      <c r="T477" s="288">
        <v>3</v>
      </c>
      <c r="U477" s="288"/>
      <c r="V477" s="9"/>
      <c r="W477" s="8"/>
      <c r="X477" s="289" t="s">
        <v>232</v>
      </c>
      <c r="Y477" s="289"/>
      <c r="Z477" s="290">
        <v>0.996</v>
      </c>
      <c r="AA477" s="290"/>
      <c r="AB477" s="9"/>
      <c r="AC477" s="69"/>
      <c r="AD477" s="201"/>
      <c r="AI477" s="76"/>
      <c r="AQ477" s="72"/>
      <c r="AR477" s="257"/>
      <c r="AS477" s="258"/>
    </row>
    <row r="478" spans="1:45" ht="12.75" thickBot="1">
      <c r="A478" s="354" t="s">
        <v>985</v>
      </c>
      <c r="B478" s="276"/>
      <c r="C478" s="149" t="s">
        <v>714</v>
      </c>
      <c r="N478" s="9"/>
      <c r="O478" s="10"/>
      <c r="P478" s="11"/>
      <c r="Q478" s="11"/>
      <c r="R478" s="11"/>
      <c r="S478" s="11"/>
      <c r="T478" s="11"/>
      <c r="U478" s="11"/>
      <c r="V478" s="12"/>
      <c r="W478" s="10"/>
      <c r="X478" s="322" t="s">
        <v>233</v>
      </c>
      <c r="Y478" s="322"/>
      <c r="Z478" s="306">
        <v>0.999</v>
      </c>
      <c r="AA478" s="306"/>
      <c r="AB478" s="12"/>
      <c r="AC478" s="69"/>
      <c r="AQ478" s="72"/>
      <c r="AR478" s="257"/>
      <c r="AS478" s="258"/>
    </row>
    <row r="479" spans="1:45">
      <c r="A479" s="354" t="s">
        <v>988</v>
      </c>
      <c r="B479" s="27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9"/>
      <c r="O479" s="285" t="s">
        <v>255</v>
      </c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  <c r="AA479" s="286"/>
      <c r="AB479" s="287"/>
      <c r="AC479" s="69"/>
      <c r="AD479" s="201"/>
      <c r="AQ479" s="72"/>
      <c r="AR479" s="257"/>
      <c r="AS479" s="258"/>
    </row>
    <row r="480" spans="1:45" ht="12.75" thickBot="1">
      <c r="A480" s="353" t="s">
        <v>988</v>
      </c>
      <c r="B480" s="282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0"/>
      <c r="P480" s="291" t="s">
        <v>256</v>
      </c>
      <c r="Q480" s="291"/>
      <c r="R480" s="291"/>
      <c r="S480" s="11"/>
      <c r="T480" s="11"/>
      <c r="U480" s="11"/>
      <c r="V480" s="291" t="s">
        <v>257</v>
      </c>
      <c r="W480" s="291"/>
      <c r="X480" s="291"/>
      <c r="Y480" s="11"/>
      <c r="Z480" s="11"/>
      <c r="AA480" s="11"/>
      <c r="AB480" s="12"/>
      <c r="AC480" s="73"/>
      <c r="AD480" s="205"/>
      <c r="AE480" s="74"/>
      <c r="AF480" s="74"/>
      <c r="AG480" s="74"/>
      <c r="AH480" s="74"/>
      <c r="AI480" s="206"/>
      <c r="AJ480" s="74"/>
      <c r="AK480" s="74"/>
      <c r="AL480" s="74"/>
      <c r="AM480" s="74"/>
      <c r="AN480" s="74"/>
      <c r="AO480" s="74"/>
      <c r="AP480" s="74"/>
      <c r="AQ480" s="75"/>
      <c r="AR480" s="257"/>
      <c r="AS480" s="258"/>
    </row>
    <row r="481" spans="1:52" s="109" customFormat="1" ht="13.5" thickBot="1">
      <c r="A481" s="277" t="s">
        <v>29</v>
      </c>
      <c r="B481" s="278"/>
      <c r="C481" s="278"/>
      <c r="D481" s="284" t="s">
        <v>85</v>
      </c>
      <c r="E481" s="284"/>
      <c r="F481" s="284"/>
      <c r="G481" s="284"/>
      <c r="H481" s="284"/>
      <c r="I481" s="284"/>
      <c r="J481" s="284"/>
      <c r="K481" s="284"/>
      <c r="L481" s="284"/>
      <c r="M481" s="284"/>
      <c r="N481" s="284"/>
      <c r="O481" s="278" t="s">
        <v>30</v>
      </c>
      <c r="P481" s="278"/>
      <c r="Q481" s="278"/>
      <c r="R481" s="284" t="s">
        <v>61</v>
      </c>
      <c r="S481" s="284"/>
      <c r="T481" s="284"/>
      <c r="U481" s="284"/>
      <c r="V481" s="284"/>
      <c r="W481" s="284"/>
      <c r="X481" s="284"/>
      <c r="Y481" s="284"/>
      <c r="Z481" s="284"/>
      <c r="AA481" s="284"/>
      <c r="AB481" s="284"/>
      <c r="AC481" s="284"/>
      <c r="AD481" s="278" t="s">
        <v>32</v>
      </c>
      <c r="AE481" s="278"/>
      <c r="AF481" s="278"/>
      <c r="AG481" s="278"/>
      <c r="AH481" s="284" t="s">
        <v>68</v>
      </c>
      <c r="AI481" s="284"/>
      <c r="AJ481" s="284"/>
      <c r="AK481" s="284" t="s">
        <v>654</v>
      </c>
      <c r="AL481" s="284"/>
      <c r="AM481" s="284"/>
      <c r="AN481" s="284"/>
      <c r="AO481" s="284"/>
      <c r="AP481" s="284"/>
      <c r="AQ481" s="304"/>
      <c r="AR481" s="257" t="s">
        <v>399</v>
      </c>
      <c r="AS481" s="258"/>
    </row>
    <row r="482" spans="1:52" s="149" customFormat="1">
      <c r="A482" s="262" t="s">
        <v>223</v>
      </c>
      <c r="B482" s="263"/>
      <c r="C482" s="263"/>
      <c r="D482" s="263"/>
      <c r="E482" s="263"/>
      <c r="F482" s="263"/>
      <c r="G482" s="263"/>
      <c r="H482" s="263"/>
      <c r="I482" s="263"/>
      <c r="J482" s="264"/>
      <c r="K482" s="262" t="s">
        <v>305</v>
      </c>
      <c r="L482" s="263"/>
      <c r="M482" s="263"/>
      <c r="N482" s="263"/>
      <c r="O482" s="263"/>
      <c r="P482" s="263"/>
      <c r="Q482" s="263"/>
      <c r="R482" s="263"/>
      <c r="S482" s="263"/>
      <c r="T482" s="263"/>
      <c r="U482" s="263"/>
      <c r="V482" s="263"/>
      <c r="W482" s="263"/>
      <c r="X482" s="263"/>
      <c r="Y482" s="263"/>
      <c r="Z482" s="263"/>
      <c r="AA482" s="263"/>
      <c r="AB482" s="263"/>
      <c r="AC482" s="263"/>
      <c r="AD482" s="264"/>
      <c r="AE482" s="262" t="s">
        <v>224</v>
      </c>
      <c r="AF482" s="263"/>
      <c r="AG482" s="263"/>
      <c r="AH482" s="263"/>
      <c r="AI482" s="263"/>
      <c r="AJ482" s="263"/>
      <c r="AK482" s="263"/>
      <c r="AL482" s="263"/>
      <c r="AM482" s="263"/>
      <c r="AN482" s="263"/>
      <c r="AO482" s="263"/>
      <c r="AP482" s="263"/>
      <c r="AQ482" s="264"/>
      <c r="AR482" s="257"/>
      <c r="AS482" s="258"/>
    </row>
    <row r="483" spans="1:52">
      <c r="A483" s="8"/>
      <c r="B483" s="146" t="s">
        <v>36</v>
      </c>
      <c r="C483" s="146"/>
      <c r="D483" s="146"/>
      <c r="E483" s="146"/>
      <c r="F483" s="260" t="s">
        <v>236</v>
      </c>
      <c r="G483" s="260"/>
      <c r="H483" s="260"/>
      <c r="I483" s="149" t="s">
        <v>28</v>
      </c>
      <c r="J483" s="9"/>
      <c r="K483" s="8"/>
      <c r="L483" s="261" t="s">
        <v>198</v>
      </c>
      <c r="M483" s="261"/>
      <c r="N483" s="261"/>
      <c r="O483" s="261"/>
      <c r="P483" s="260" t="s">
        <v>241</v>
      </c>
      <c r="Q483" s="260"/>
      <c r="R483" s="260"/>
      <c r="S483" s="332" t="s">
        <v>25</v>
      </c>
      <c r="T483" s="332"/>
      <c r="U483" s="261" t="s">
        <v>207</v>
      </c>
      <c r="V483" s="261"/>
      <c r="W483" s="261"/>
      <c r="X483" s="261"/>
      <c r="Y483" s="260" t="s">
        <v>238</v>
      </c>
      <c r="Z483" s="260"/>
      <c r="AA483" s="260"/>
      <c r="AB483" s="332" t="s">
        <v>221</v>
      </c>
      <c r="AC483" s="332"/>
      <c r="AD483" s="72"/>
      <c r="AE483" s="69"/>
      <c r="AG483" s="333" t="s">
        <v>197</v>
      </c>
      <c r="AH483" s="333"/>
      <c r="AI483" s="333"/>
      <c r="AJ483" s="333"/>
      <c r="AK483" s="333"/>
      <c r="AL483" s="313" t="s">
        <v>730</v>
      </c>
      <c r="AM483" s="313"/>
      <c r="AN483" s="313"/>
      <c r="AO483" s="154" t="s">
        <v>220</v>
      </c>
      <c r="AQ483" s="72"/>
      <c r="AR483" s="257"/>
      <c r="AS483" s="258"/>
      <c r="AU483" s="4">
        <f t="shared" ref="AU483:AU488" si="30">VLOOKUP(F483,$BA$13:$BD$17,4,FALSE)</f>
        <v>20</v>
      </c>
      <c r="AV483" s="4">
        <f t="shared" ref="AV483:AV492" si="31">VLOOKUP(P483,$BA$1:$BD$6,4,FALSE)</f>
        <v>3</v>
      </c>
      <c r="AW483" s="4" t="str">
        <f>D481</f>
        <v>C. "Ballsack" Washburn</v>
      </c>
      <c r="AX483" s="4" t="str">
        <f>K482</f>
        <v>Military Operation Specialty: Smartgun Operator</v>
      </c>
      <c r="AY483" s="4">
        <f>SUM(AU483:AU488,AV483:AV503)</f>
        <v>111</v>
      </c>
      <c r="AZ483" s="4">
        <f>SUM(AU483:AU488)</f>
        <v>75</v>
      </c>
    </row>
    <row r="484" spans="1:52">
      <c r="A484" s="8"/>
      <c r="B484" s="151" t="s">
        <v>34</v>
      </c>
      <c r="C484" s="151"/>
      <c r="D484" s="151"/>
      <c r="E484" s="151"/>
      <c r="F484" s="302" t="s">
        <v>229</v>
      </c>
      <c r="G484" s="302"/>
      <c r="H484" s="302"/>
      <c r="I484" s="150" t="s">
        <v>220</v>
      </c>
      <c r="J484" s="9"/>
      <c r="K484" s="8"/>
      <c r="L484" s="283" t="s">
        <v>199</v>
      </c>
      <c r="M484" s="283"/>
      <c r="N484" s="283"/>
      <c r="O484" s="283"/>
      <c r="P484" s="302" t="s">
        <v>241</v>
      </c>
      <c r="Q484" s="302"/>
      <c r="R484" s="302"/>
      <c r="S484" s="334" t="s">
        <v>25</v>
      </c>
      <c r="T484" s="334"/>
      <c r="U484" s="283" t="s">
        <v>208</v>
      </c>
      <c r="V484" s="283"/>
      <c r="W484" s="283"/>
      <c r="X484" s="283"/>
      <c r="Y484" s="302" t="s">
        <v>238</v>
      </c>
      <c r="Z484" s="302"/>
      <c r="AA484" s="302"/>
      <c r="AB484" s="334" t="s">
        <v>221</v>
      </c>
      <c r="AC484" s="334"/>
      <c r="AD484" s="72"/>
      <c r="AE484" s="335" t="s">
        <v>1008</v>
      </c>
      <c r="AF484" s="336"/>
      <c r="AG484" s="336"/>
      <c r="AH484" s="336"/>
      <c r="AI484" s="336"/>
      <c r="AJ484" s="336"/>
      <c r="AK484" s="336"/>
      <c r="AL484" s="336"/>
      <c r="AM484" s="336"/>
      <c r="AN484" s="336"/>
      <c r="AO484" s="336"/>
      <c r="AP484" s="336"/>
      <c r="AQ484" s="337"/>
      <c r="AR484" s="257"/>
      <c r="AS484" s="258"/>
      <c r="AU484" s="4">
        <f t="shared" si="30"/>
        <v>10</v>
      </c>
      <c r="AV484" s="4">
        <f t="shared" si="31"/>
        <v>3</v>
      </c>
      <c r="AW484" s="4">
        <v>48</v>
      </c>
    </row>
    <row r="485" spans="1:52">
      <c r="A485" s="8"/>
      <c r="B485" s="146" t="s">
        <v>843</v>
      </c>
      <c r="C485" s="146"/>
      <c r="D485" s="146"/>
      <c r="E485" s="146"/>
      <c r="F485" s="260" t="s">
        <v>235</v>
      </c>
      <c r="G485" s="260"/>
      <c r="H485" s="260"/>
      <c r="I485" s="149" t="s">
        <v>25</v>
      </c>
      <c r="J485" s="9"/>
      <c r="K485" s="8"/>
      <c r="L485" s="261" t="s">
        <v>200</v>
      </c>
      <c r="M485" s="261"/>
      <c r="N485" s="261"/>
      <c r="O485" s="261"/>
      <c r="P485" s="260" t="s">
        <v>241</v>
      </c>
      <c r="Q485" s="260"/>
      <c r="R485" s="260"/>
      <c r="S485" s="332" t="s">
        <v>25</v>
      </c>
      <c r="T485" s="332"/>
      <c r="U485" s="261" t="s">
        <v>209</v>
      </c>
      <c r="V485" s="261"/>
      <c r="W485" s="261"/>
      <c r="X485" s="261"/>
      <c r="Y485" s="260" t="s">
        <v>238</v>
      </c>
      <c r="Z485" s="260"/>
      <c r="AA485" s="260"/>
      <c r="AB485" s="332" t="s">
        <v>221</v>
      </c>
      <c r="AC485" s="332"/>
      <c r="AD485" s="72"/>
      <c r="AE485" s="187" t="s">
        <v>680</v>
      </c>
      <c r="AF485" s="327" t="s">
        <v>1009</v>
      </c>
      <c r="AG485" s="327"/>
      <c r="AH485" s="327"/>
      <c r="AI485" s="327" t="s">
        <v>989</v>
      </c>
      <c r="AJ485" s="327"/>
      <c r="AK485" s="327"/>
      <c r="AL485" s="327"/>
      <c r="AM485" s="327"/>
      <c r="AN485" s="327" t="s">
        <v>1009</v>
      </c>
      <c r="AO485" s="327"/>
      <c r="AP485" s="327"/>
      <c r="AQ485" s="188" t="s">
        <v>680</v>
      </c>
      <c r="AR485" s="257"/>
      <c r="AS485" s="258"/>
      <c r="AU485" s="4">
        <f t="shared" si="30"/>
        <v>15</v>
      </c>
      <c r="AV485" s="4">
        <f t="shared" si="31"/>
        <v>3</v>
      </c>
      <c r="AW485" s="4">
        <v>4272</v>
      </c>
    </row>
    <row r="486" spans="1:52">
      <c r="A486" s="8"/>
      <c r="B486" s="151" t="s">
        <v>37</v>
      </c>
      <c r="C486" s="152"/>
      <c r="D486" s="152"/>
      <c r="E486" s="152"/>
      <c r="F486" s="302" t="s">
        <v>229</v>
      </c>
      <c r="G486" s="302"/>
      <c r="H486" s="302"/>
      <c r="I486" s="150" t="s">
        <v>220</v>
      </c>
      <c r="J486" s="9"/>
      <c r="K486" s="8"/>
      <c r="L486" s="283" t="s">
        <v>201</v>
      </c>
      <c r="M486" s="283"/>
      <c r="N486" s="283"/>
      <c r="O486" s="283"/>
      <c r="P486" s="302" t="s">
        <v>239</v>
      </c>
      <c r="Q486" s="302"/>
      <c r="R486" s="302"/>
      <c r="S486" s="334" t="s">
        <v>26</v>
      </c>
      <c r="T486" s="334"/>
      <c r="U486" s="283" t="s">
        <v>210</v>
      </c>
      <c r="V486" s="283"/>
      <c r="W486" s="283"/>
      <c r="X486" s="283"/>
      <c r="Y486" s="302" t="s">
        <v>242</v>
      </c>
      <c r="Z486" s="302"/>
      <c r="AA486" s="302"/>
      <c r="AB486" s="334" t="s">
        <v>28</v>
      </c>
      <c r="AC486" s="334"/>
      <c r="AD486" s="72"/>
      <c r="AE486" s="338" t="s">
        <v>681</v>
      </c>
      <c r="AF486" s="339" t="s">
        <v>679</v>
      </c>
      <c r="AG486" s="339"/>
      <c r="AH486" s="339"/>
      <c r="AJ486" s="339" t="s">
        <v>311</v>
      </c>
      <c r="AK486" s="339"/>
      <c r="AL486" s="339"/>
      <c r="AN486" s="339" t="s">
        <v>217</v>
      </c>
      <c r="AO486" s="339"/>
      <c r="AP486" s="339"/>
      <c r="AQ486" s="340" t="s">
        <v>682</v>
      </c>
      <c r="AR486" s="257"/>
      <c r="AS486" s="258"/>
      <c r="AU486" s="4">
        <f t="shared" si="30"/>
        <v>10</v>
      </c>
      <c r="AV486" s="4">
        <f t="shared" si="31"/>
        <v>1</v>
      </c>
    </row>
    <row r="487" spans="1:52">
      <c r="A487" s="8"/>
      <c r="B487" s="146" t="s">
        <v>195</v>
      </c>
      <c r="F487" s="260" t="s">
        <v>229</v>
      </c>
      <c r="G487" s="260"/>
      <c r="H487" s="260"/>
      <c r="I487" s="149" t="s">
        <v>220</v>
      </c>
      <c r="J487" s="9"/>
      <c r="K487" s="8"/>
      <c r="L487" s="261" t="s">
        <v>202</v>
      </c>
      <c r="M487" s="261"/>
      <c r="N487" s="261"/>
      <c r="O487" s="261"/>
      <c r="P487" s="260" t="s">
        <v>241</v>
      </c>
      <c r="Q487" s="260"/>
      <c r="R487" s="260"/>
      <c r="S487" s="332" t="s">
        <v>25</v>
      </c>
      <c r="T487" s="332"/>
      <c r="U487" s="261" t="s">
        <v>211</v>
      </c>
      <c r="V487" s="261"/>
      <c r="W487" s="261"/>
      <c r="X487" s="261"/>
      <c r="Y487" s="260" t="s">
        <v>239</v>
      </c>
      <c r="Z487" s="260"/>
      <c r="AA487" s="260"/>
      <c r="AB487" s="332" t="s">
        <v>26</v>
      </c>
      <c r="AC487" s="332"/>
      <c r="AD487" s="72"/>
      <c r="AE487" s="338"/>
      <c r="AF487" s="341" t="s">
        <v>683</v>
      </c>
      <c r="AG487" s="341"/>
      <c r="AH487" s="341"/>
      <c r="AI487" s="341"/>
      <c r="AJ487" s="341"/>
      <c r="AK487" s="341"/>
      <c r="AL487" s="341"/>
      <c r="AM487" s="341"/>
      <c r="AN487" s="341"/>
      <c r="AO487" s="341"/>
      <c r="AP487" s="341"/>
      <c r="AQ487" s="340"/>
      <c r="AR487" s="257"/>
      <c r="AS487" s="258"/>
      <c r="AU487" s="4">
        <f t="shared" si="30"/>
        <v>10</v>
      </c>
      <c r="AV487" s="4">
        <f t="shared" si="31"/>
        <v>3</v>
      </c>
    </row>
    <row r="488" spans="1:52">
      <c r="A488" s="8"/>
      <c r="B488" s="151" t="s">
        <v>38</v>
      </c>
      <c r="C488" s="152"/>
      <c r="D488" s="152"/>
      <c r="E488" s="152"/>
      <c r="F488" s="302" t="s">
        <v>229</v>
      </c>
      <c r="G488" s="302"/>
      <c r="H488" s="302"/>
      <c r="I488" s="150" t="s">
        <v>220</v>
      </c>
      <c r="J488" s="9"/>
      <c r="K488" s="8"/>
      <c r="L488" s="283" t="s">
        <v>203</v>
      </c>
      <c r="M488" s="283"/>
      <c r="N488" s="283"/>
      <c r="O488" s="283"/>
      <c r="P488" s="302" t="s">
        <v>239</v>
      </c>
      <c r="Q488" s="302"/>
      <c r="R488" s="302"/>
      <c r="S488" s="334" t="s">
        <v>26</v>
      </c>
      <c r="T488" s="334"/>
      <c r="U488" s="283" t="s">
        <v>212</v>
      </c>
      <c r="V488" s="283"/>
      <c r="W488" s="283"/>
      <c r="X488" s="283"/>
      <c r="Y488" s="302" t="s">
        <v>240</v>
      </c>
      <c r="Z488" s="302"/>
      <c r="AA488" s="302"/>
      <c r="AB488" s="334" t="s">
        <v>220</v>
      </c>
      <c r="AC488" s="334"/>
      <c r="AD488" s="72"/>
      <c r="AE488" s="338"/>
      <c r="AF488" s="189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1"/>
      <c r="AQ488" s="340"/>
      <c r="AR488" s="257"/>
      <c r="AS488" s="258"/>
      <c r="AU488" s="4">
        <f t="shared" si="30"/>
        <v>10</v>
      </c>
      <c r="AV488" s="4">
        <f t="shared" si="31"/>
        <v>1</v>
      </c>
    </row>
    <row r="489" spans="1:52">
      <c r="A489" s="8"/>
      <c r="J489" s="9"/>
      <c r="K489" s="8"/>
      <c r="L489" s="261" t="s">
        <v>218</v>
      </c>
      <c r="M489" s="261"/>
      <c r="N489" s="261"/>
      <c r="O489" s="261"/>
      <c r="P489" s="260" t="s">
        <v>241</v>
      </c>
      <c r="Q489" s="260"/>
      <c r="R489" s="260"/>
      <c r="S489" s="332" t="s">
        <v>25</v>
      </c>
      <c r="T489" s="332"/>
      <c r="U489" s="261" t="s">
        <v>213</v>
      </c>
      <c r="V489" s="261"/>
      <c r="W489" s="261"/>
      <c r="X489" s="261"/>
      <c r="Y489" s="260" t="s">
        <v>242</v>
      </c>
      <c r="Z489" s="260"/>
      <c r="AA489" s="260"/>
      <c r="AB489" s="332" t="s">
        <v>28</v>
      </c>
      <c r="AC489" s="332"/>
      <c r="AD489" s="72"/>
      <c r="AE489" s="338"/>
      <c r="AF489" s="192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4"/>
      <c r="AQ489" s="340"/>
      <c r="AR489" s="257"/>
      <c r="AS489" s="258"/>
      <c r="AV489" s="4">
        <f t="shared" si="31"/>
        <v>3</v>
      </c>
    </row>
    <row r="490" spans="1:52">
      <c r="A490" s="8"/>
      <c r="B490" s="293" t="s">
        <v>39</v>
      </c>
      <c r="C490" s="293"/>
      <c r="D490" s="293"/>
      <c r="E490" s="293"/>
      <c r="F490" s="294">
        <v>7</v>
      </c>
      <c r="G490" s="295"/>
      <c r="H490" s="295"/>
      <c r="I490" s="296"/>
      <c r="J490" s="9"/>
      <c r="K490" s="8"/>
      <c r="L490" s="283" t="s">
        <v>204</v>
      </c>
      <c r="M490" s="283"/>
      <c r="N490" s="283"/>
      <c r="O490" s="283"/>
      <c r="P490" s="302" t="s">
        <v>238</v>
      </c>
      <c r="Q490" s="302"/>
      <c r="R490" s="302"/>
      <c r="S490" s="334" t="s">
        <v>221</v>
      </c>
      <c r="T490" s="334"/>
      <c r="U490" s="283" t="s">
        <v>214</v>
      </c>
      <c r="V490" s="283"/>
      <c r="W490" s="283"/>
      <c r="X490" s="283"/>
      <c r="Y490" s="302" t="s">
        <v>240</v>
      </c>
      <c r="Z490" s="302"/>
      <c r="AA490" s="302"/>
      <c r="AB490" s="334" t="s">
        <v>220</v>
      </c>
      <c r="AC490" s="334"/>
      <c r="AD490" s="72"/>
      <c r="AE490" s="338"/>
      <c r="AF490" s="342" t="s">
        <v>684</v>
      </c>
      <c r="AG490" s="342"/>
      <c r="AH490" s="342"/>
      <c r="AI490" s="342"/>
      <c r="AJ490" s="342"/>
      <c r="AK490" s="342"/>
      <c r="AL490" s="342"/>
      <c r="AM490" s="342"/>
      <c r="AN490" s="342"/>
      <c r="AO490" s="342"/>
      <c r="AP490" s="342"/>
      <c r="AQ490" s="340"/>
      <c r="AR490" s="257"/>
      <c r="AS490" s="258"/>
      <c r="AV490" s="4">
        <f t="shared" si="31"/>
        <v>0</v>
      </c>
    </row>
    <row r="491" spans="1:52">
      <c r="A491" s="8"/>
      <c r="B491" s="292" t="s">
        <v>244</v>
      </c>
      <c r="C491" s="292"/>
      <c r="D491" s="292"/>
      <c r="E491" s="292"/>
      <c r="F491" s="292"/>
      <c r="G491" s="292"/>
      <c r="H491" s="292"/>
      <c r="I491" s="292"/>
      <c r="J491" s="9"/>
      <c r="K491" s="8"/>
      <c r="L491" s="261" t="s">
        <v>205</v>
      </c>
      <c r="M491" s="261"/>
      <c r="N491" s="261"/>
      <c r="O491" s="261"/>
      <c r="P491" s="260" t="s">
        <v>241</v>
      </c>
      <c r="Q491" s="260"/>
      <c r="R491" s="260"/>
      <c r="S491" s="332" t="s">
        <v>25</v>
      </c>
      <c r="T491" s="332"/>
      <c r="U491" s="261" t="s">
        <v>215</v>
      </c>
      <c r="V491" s="261"/>
      <c r="W491" s="261"/>
      <c r="X491" s="261"/>
      <c r="Y491" s="260" t="s">
        <v>239</v>
      </c>
      <c r="Z491" s="260"/>
      <c r="AA491" s="260"/>
      <c r="AB491" s="332" t="s">
        <v>26</v>
      </c>
      <c r="AC491" s="332"/>
      <c r="AD491" s="72"/>
      <c r="AE491" s="338"/>
      <c r="AF491" s="189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1"/>
      <c r="AQ491" s="340"/>
      <c r="AR491" s="257"/>
      <c r="AS491" s="258"/>
      <c r="AV491" s="4">
        <f t="shared" si="31"/>
        <v>3</v>
      </c>
    </row>
    <row r="492" spans="1:52" ht="12.75" thickBot="1">
      <c r="A492" s="10"/>
      <c r="B492" s="11"/>
      <c r="C492" s="11"/>
      <c r="D492" s="11"/>
      <c r="E492" s="11"/>
      <c r="F492" s="11"/>
      <c r="G492" s="11"/>
      <c r="H492" s="11"/>
      <c r="I492" s="11"/>
      <c r="J492" s="12"/>
      <c r="K492" s="10"/>
      <c r="L492" s="300" t="s">
        <v>206</v>
      </c>
      <c r="M492" s="300"/>
      <c r="N492" s="300"/>
      <c r="O492" s="300"/>
      <c r="P492" s="323" t="s">
        <v>238</v>
      </c>
      <c r="Q492" s="323"/>
      <c r="R492" s="323"/>
      <c r="S492" s="343" t="s">
        <v>221</v>
      </c>
      <c r="T492" s="343"/>
      <c r="U492" s="300"/>
      <c r="V492" s="300"/>
      <c r="W492" s="300"/>
      <c r="X492" s="300"/>
      <c r="Y492" s="323"/>
      <c r="Z492" s="323"/>
      <c r="AA492" s="323"/>
      <c r="AB492" s="343"/>
      <c r="AC492" s="343"/>
      <c r="AD492" s="75"/>
      <c r="AE492" s="195"/>
      <c r="AF492" s="196"/>
      <c r="AG492" s="197"/>
      <c r="AH492" s="197"/>
      <c r="AI492" s="197"/>
      <c r="AJ492" s="197"/>
      <c r="AK492" s="197"/>
      <c r="AL492" s="197"/>
      <c r="AM492" s="197"/>
      <c r="AN492" s="197"/>
      <c r="AO492" s="197"/>
      <c r="AP492" s="198"/>
      <c r="AQ492" s="199"/>
      <c r="AR492" s="257"/>
      <c r="AS492" s="258"/>
      <c r="AV492" s="4">
        <f t="shared" si="31"/>
        <v>0</v>
      </c>
    </row>
    <row r="493" spans="1:52" s="149" customFormat="1">
      <c r="A493" s="271" t="s">
        <v>807</v>
      </c>
      <c r="B493" s="272"/>
      <c r="C493" s="272"/>
      <c r="D493" s="272"/>
      <c r="E493" s="272"/>
      <c r="F493" s="272"/>
      <c r="G493" s="272"/>
      <c r="H493" s="272"/>
      <c r="I493" s="272"/>
      <c r="J493" s="272"/>
      <c r="K493" s="272"/>
      <c r="L493" s="272"/>
      <c r="M493" s="272"/>
      <c r="N493" s="273"/>
      <c r="O493" s="132"/>
      <c r="AC493" s="271" t="s">
        <v>247</v>
      </c>
      <c r="AD493" s="272"/>
      <c r="AE493" s="272"/>
      <c r="AF493" s="272"/>
      <c r="AG493" s="272"/>
      <c r="AH493" s="272"/>
      <c r="AI493" s="272"/>
      <c r="AJ493" s="272"/>
      <c r="AK493" s="272"/>
      <c r="AL493" s="272"/>
      <c r="AM493" s="272"/>
      <c r="AN493" s="272"/>
      <c r="AO493" s="272"/>
      <c r="AP493" s="272"/>
      <c r="AQ493" s="273"/>
      <c r="AR493" s="257"/>
      <c r="AS493" s="258"/>
      <c r="AV493" s="149">
        <f t="shared" ref="AV493:AV501" si="32">VLOOKUP(Y483,$BA$1:$BD$6,4,FALSE)</f>
        <v>0</v>
      </c>
    </row>
    <row r="494" spans="1:52">
      <c r="A494" s="265" t="s">
        <v>814</v>
      </c>
      <c r="B494" s="266"/>
      <c r="C494" s="266"/>
      <c r="D494" s="266"/>
      <c r="E494" s="266"/>
      <c r="F494" s="266"/>
      <c r="G494" s="266"/>
      <c r="H494" s="149"/>
      <c r="I494" s="149"/>
      <c r="J494" s="149"/>
      <c r="K494" s="149"/>
      <c r="L494" s="149"/>
      <c r="M494" s="149"/>
      <c r="N494" s="149"/>
      <c r="O494" s="8"/>
      <c r="AC494" s="84" t="s">
        <v>226</v>
      </c>
      <c r="AD494" s="200"/>
      <c r="AQ494" s="72"/>
      <c r="AR494" s="257"/>
      <c r="AS494" s="258"/>
      <c r="AV494" s="4">
        <f t="shared" si="32"/>
        <v>0</v>
      </c>
    </row>
    <row r="495" spans="1:52">
      <c r="A495" s="267" t="s">
        <v>815</v>
      </c>
      <c r="B495" s="268"/>
      <c r="C495" s="268"/>
      <c r="D495" s="268"/>
      <c r="E495" s="268"/>
      <c r="F495" s="268"/>
      <c r="G495" s="268"/>
      <c r="H495" s="259">
        <v>98677</v>
      </c>
      <c r="I495" s="259"/>
      <c r="J495" s="259"/>
      <c r="K495" s="259"/>
      <c r="L495" s="147"/>
      <c r="M495" s="147"/>
      <c r="N495" s="134"/>
      <c r="O495" s="8"/>
      <c r="AC495" s="69"/>
      <c r="AD495" s="71" t="s">
        <v>8</v>
      </c>
      <c r="AQ495" s="72"/>
      <c r="AR495" s="257"/>
      <c r="AS495" s="258"/>
      <c r="AV495" s="4">
        <f t="shared" si="32"/>
        <v>0</v>
      </c>
    </row>
    <row r="496" spans="1:52">
      <c r="A496" s="269" t="s">
        <v>829</v>
      </c>
      <c r="B496" s="270"/>
      <c r="C496" s="270"/>
      <c r="D496" s="270"/>
      <c r="E496" s="270"/>
      <c r="F496" s="270"/>
      <c r="G496" s="270"/>
      <c r="H496" s="259">
        <v>103001</v>
      </c>
      <c r="I496" s="259"/>
      <c r="J496" s="259"/>
      <c r="K496" s="259"/>
      <c r="L496" s="298" t="str">
        <f>CONCATENATE("[",ROUND(AW484/30,1),"]")</f>
        <v>[1.6]</v>
      </c>
      <c r="M496" s="298"/>
      <c r="N496" s="299"/>
      <c r="O496" s="8"/>
      <c r="AC496" s="69"/>
      <c r="AD496" s="71" t="s">
        <v>9</v>
      </c>
      <c r="AQ496" s="72"/>
      <c r="AR496" s="257"/>
      <c r="AS496" s="258"/>
      <c r="AV496" s="4">
        <f t="shared" si="32"/>
        <v>4</v>
      </c>
    </row>
    <row r="497" spans="1:48">
      <c r="A497" s="269" t="s">
        <v>808</v>
      </c>
      <c r="B497" s="270"/>
      <c r="C497" s="270"/>
      <c r="D497" s="270"/>
      <c r="E497" s="270"/>
      <c r="F497" s="270"/>
      <c r="G497" s="270"/>
      <c r="H497" s="279">
        <f>AW485/2160</f>
        <v>1.9777777777777779</v>
      </c>
      <c r="I497" s="279"/>
      <c r="J497" s="279"/>
      <c r="K497" s="279"/>
      <c r="L497" s="279"/>
      <c r="M497" s="279"/>
      <c r="N497" s="280"/>
      <c r="O497" s="8"/>
      <c r="AC497" s="69"/>
      <c r="AD497" s="71" t="s">
        <v>10</v>
      </c>
      <c r="AQ497" s="72"/>
      <c r="AR497" s="257"/>
      <c r="AS497" s="258"/>
      <c r="AV497" s="4">
        <f t="shared" si="32"/>
        <v>1</v>
      </c>
    </row>
    <row r="498" spans="1:48">
      <c r="A498" s="267" t="s">
        <v>810</v>
      </c>
      <c r="B498" s="268"/>
      <c r="C498" s="268"/>
      <c r="D498" s="268"/>
      <c r="E498" s="268"/>
      <c r="F498" s="268"/>
      <c r="G498" s="268"/>
      <c r="H498" s="149" t="s">
        <v>849</v>
      </c>
      <c r="I498" s="149"/>
      <c r="J498" s="149"/>
      <c r="K498" s="149"/>
      <c r="L498" s="149"/>
      <c r="N498" s="149"/>
      <c r="O498" s="8"/>
      <c r="AC498" s="69"/>
      <c r="AD498" s="71" t="s">
        <v>11</v>
      </c>
      <c r="AQ498" s="72"/>
      <c r="AR498" s="257"/>
      <c r="AS498" s="258"/>
      <c r="AV498" s="4">
        <f t="shared" si="32"/>
        <v>2</v>
      </c>
    </row>
    <row r="499" spans="1:48">
      <c r="A499" s="274" t="s">
        <v>816</v>
      </c>
      <c r="B499" s="261"/>
      <c r="C499" s="261"/>
      <c r="D499" s="261"/>
      <c r="E499" s="261"/>
      <c r="F499" s="261"/>
      <c r="G499" s="261"/>
      <c r="H499" s="149"/>
      <c r="I499" s="149"/>
      <c r="J499" s="149"/>
      <c r="K499" s="149"/>
      <c r="L499" s="149"/>
      <c r="N499" s="149"/>
      <c r="O499" s="8"/>
      <c r="AC499" s="69"/>
      <c r="AD499" s="71" t="s">
        <v>12</v>
      </c>
      <c r="AQ499" s="72"/>
      <c r="AR499" s="257"/>
      <c r="AS499" s="258"/>
      <c r="AV499" s="4">
        <f t="shared" si="32"/>
        <v>4</v>
      </c>
    </row>
    <row r="500" spans="1:48">
      <c r="A500" s="267" t="s">
        <v>811</v>
      </c>
      <c r="B500" s="268"/>
      <c r="C500" s="268"/>
      <c r="D500" s="268"/>
      <c r="E500" s="268"/>
      <c r="F500" s="268"/>
      <c r="G500" s="268"/>
      <c r="H500" s="149" t="s">
        <v>902</v>
      </c>
      <c r="I500" s="149"/>
      <c r="J500" s="149"/>
      <c r="K500" s="149"/>
      <c r="L500" s="149"/>
      <c r="N500" s="149"/>
      <c r="O500" s="8"/>
      <c r="AC500" s="69"/>
      <c r="AD500" s="71" t="s">
        <v>13</v>
      </c>
      <c r="AQ500" s="72"/>
      <c r="AR500" s="257"/>
      <c r="AS500" s="258"/>
      <c r="AV500" s="4">
        <f t="shared" si="32"/>
        <v>2</v>
      </c>
    </row>
    <row r="501" spans="1:48">
      <c r="A501" s="269" t="s">
        <v>817</v>
      </c>
      <c r="B501" s="270"/>
      <c r="C501" s="270"/>
      <c r="D501" s="270"/>
      <c r="E501" s="270"/>
      <c r="F501" s="270"/>
      <c r="G501" s="270"/>
      <c r="H501" s="149">
        <v>1</v>
      </c>
      <c r="I501" s="149"/>
      <c r="J501" s="149"/>
      <c r="K501" s="149"/>
      <c r="L501" s="149"/>
      <c r="N501" s="149"/>
      <c r="O501" s="8"/>
      <c r="AC501" s="69"/>
      <c r="AD501" s="71" t="s">
        <v>14</v>
      </c>
      <c r="AQ501" s="72"/>
      <c r="AR501" s="257"/>
      <c r="AS501" s="258"/>
      <c r="AV501" s="4">
        <f t="shared" si="32"/>
        <v>1</v>
      </c>
    </row>
    <row r="502" spans="1:48">
      <c r="A502" s="265" t="s">
        <v>818</v>
      </c>
      <c r="B502" s="266"/>
      <c r="C502" s="266"/>
      <c r="D502" s="266"/>
      <c r="E502" s="266"/>
      <c r="F502" s="266"/>
      <c r="G502" s="266"/>
      <c r="H502" s="149"/>
      <c r="I502" s="149"/>
      <c r="J502" s="149"/>
      <c r="K502" s="149"/>
      <c r="L502" s="149"/>
      <c r="N502" s="149"/>
      <c r="O502" s="8"/>
      <c r="AC502" s="69"/>
      <c r="AD502" s="71" t="s">
        <v>15</v>
      </c>
      <c r="AQ502" s="72"/>
      <c r="AR502" s="257"/>
      <c r="AS502" s="258"/>
      <c r="AV502" s="4">
        <f>IF(ISERROR(VLOOKUP(Y492,$BA$1:$BD$6,4,FALSE)),0,VLOOKUP(Y492,$BA$1:$BD$6,4,FALSE))</f>
        <v>0</v>
      </c>
    </row>
    <row r="503" spans="1:48">
      <c r="A503" s="267" t="s">
        <v>809</v>
      </c>
      <c r="B503" s="268"/>
      <c r="C503" s="268"/>
      <c r="D503" s="268"/>
      <c r="E503" s="268"/>
      <c r="F503" s="268"/>
      <c r="G503" s="268"/>
      <c r="H503" s="149" t="s">
        <v>903</v>
      </c>
      <c r="I503" s="149"/>
      <c r="J503" s="149"/>
      <c r="K503" s="149"/>
      <c r="L503" s="149"/>
      <c r="N503" s="149"/>
      <c r="O503" s="8"/>
      <c r="AC503" s="69"/>
      <c r="AD503" s="71" t="s">
        <v>16</v>
      </c>
      <c r="AQ503" s="72"/>
      <c r="AR503" s="257"/>
      <c r="AS503" s="258"/>
      <c r="AV503" s="4">
        <f>VLOOKUP(AL483,$BA$8:$BD$11,4,FALSE)</f>
        <v>2</v>
      </c>
    </row>
    <row r="504" spans="1:48">
      <c r="A504" s="269" t="s">
        <v>819</v>
      </c>
      <c r="B504" s="270"/>
      <c r="C504" s="270"/>
      <c r="D504" s="270"/>
      <c r="E504" s="270"/>
      <c r="F504" s="270"/>
      <c r="G504" s="270"/>
      <c r="H504" s="149" t="s">
        <v>854</v>
      </c>
      <c r="I504" s="149"/>
      <c r="J504" s="149"/>
      <c r="K504" s="149"/>
      <c r="L504" s="149"/>
      <c r="N504" s="149"/>
      <c r="O504" s="8"/>
      <c r="AC504" s="69"/>
      <c r="AD504" s="71" t="s">
        <v>17</v>
      </c>
      <c r="AQ504" s="72"/>
      <c r="AR504" s="257"/>
      <c r="AS504" s="258"/>
    </row>
    <row r="505" spans="1:48">
      <c r="A505" s="269" t="s">
        <v>812</v>
      </c>
      <c r="B505" s="270"/>
      <c r="C505" s="270"/>
      <c r="D505" s="270"/>
      <c r="E505" s="270"/>
      <c r="F505" s="270"/>
      <c r="G505" s="270"/>
      <c r="H505" s="148" t="s">
        <v>724</v>
      </c>
      <c r="I505" s="149" t="s">
        <v>821</v>
      </c>
      <c r="K505" s="148" t="s">
        <v>822</v>
      </c>
      <c r="L505" s="149" t="s">
        <v>823</v>
      </c>
      <c r="N505" s="149"/>
      <c r="O505" s="8"/>
      <c r="AC505" s="69"/>
      <c r="AD505" s="71" t="s">
        <v>18</v>
      </c>
      <c r="AQ505" s="72"/>
      <c r="AR505" s="257"/>
      <c r="AS505" s="258"/>
    </row>
    <row r="506" spans="1:48">
      <c r="A506" s="269" t="s">
        <v>813</v>
      </c>
      <c r="B506" s="270"/>
      <c r="C506" s="270"/>
      <c r="D506" s="270"/>
      <c r="E506" s="270"/>
      <c r="F506" s="270"/>
      <c r="G506" s="270"/>
      <c r="H506" s="148" t="s">
        <v>822</v>
      </c>
      <c r="I506" s="149" t="s">
        <v>821</v>
      </c>
      <c r="K506" s="148" t="s">
        <v>724</v>
      </c>
      <c r="L506" s="149" t="s">
        <v>823</v>
      </c>
      <c r="O506" s="8"/>
      <c r="AC506" s="69"/>
      <c r="AD506" s="71" t="s">
        <v>19</v>
      </c>
      <c r="AQ506" s="72"/>
      <c r="AR506" s="257"/>
      <c r="AS506" s="258"/>
    </row>
    <row r="507" spans="1:48">
      <c r="A507" s="267" t="s">
        <v>820</v>
      </c>
      <c r="B507" s="268"/>
      <c r="C507" s="268"/>
      <c r="D507" s="268"/>
      <c r="E507" s="268"/>
      <c r="F507" s="268"/>
      <c r="G507" s="268"/>
      <c r="H507" s="148" t="s">
        <v>822</v>
      </c>
      <c r="I507" s="149" t="s">
        <v>821</v>
      </c>
      <c r="K507" s="148" t="s">
        <v>724</v>
      </c>
      <c r="L507" s="149" t="s">
        <v>823</v>
      </c>
      <c r="O507" s="8"/>
      <c r="AC507" s="84" t="s">
        <v>227</v>
      </c>
      <c r="AQ507" s="72"/>
      <c r="AR507" s="257"/>
      <c r="AS507" s="258"/>
    </row>
    <row r="508" spans="1:48">
      <c r="A508" s="271" t="s">
        <v>824</v>
      </c>
      <c r="B508" s="272"/>
      <c r="C508" s="272"/>
      <c r="D508" s="272"/>
      <c r="E508" s="272"/>
      <c r="F508" s="272"/>
      <c r="G508" s="272"/>
      <c r="H508" s="272"/>
      <c r="I508" s="272"/>
      <c r="J508" s="272"/>
      <c r="K508" s="272"/>
      <c r="L508" s="272"/>
      <c r="M508" s="272"/>
      <c r="N508" s="273"/>
      <c r="O508" s="8"/>
      <c r="AC508" s="69"/>
      <c r="AD508" s="311" t="s">
        <v>31</v>
      </c>
      <c r="AE508" s="311"/>
      <c r="AF508" s="311"/>
      <c r="AG508" s="311"/>
      <c r="AH508" s="313" t="s">
        <v>63</v>
      </c>
      <c r="AI508" s="313"/>
      <c r="AJ508" s="313"/>
      <c r="AK508" s="313"/>
      <c r="AL508" s="311" t="s">
        <v>216</v>
      </c>
      <c r="AM508" s="311"/>
      <c r="AN508" s="311"/>
      <c r="AO508" s="313" t="s">
        <v>56</v>
      </c>
      <c r="AP508" s="313"/>
      <c r="AQ508" s="314"/>
      <c r="AR508" s="257"/>
      <c r="AS508" s="258"/>
    </row>
    <row r="509" spans="1:48">
      <c r="A509" s="69" t="s">
        <v>1063</v>
      </c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2"/>
      <c r="O509" s="8"/>
      <c r="AC509" s="69"/>
      <c r="AD509" s="310" t="s">
        <v>219</v>
      </c>
      <c r="AE509" s="310"/>
      <c r="AF509" s="310"/>
      <c r="AG509" s="310"/>
      <c r="AH509" s="307" t="s">
        <v>249</v>
      </c>
      <c r="AI509" s="307"/>
      <c r="AJ509" s="307"/>
      <c r="AK509" s="307"/>
      <c r="AL509" s="310" t="s">
        <v>50</v>
      </c>
      <c r="AM509" s="310"/>
      <c r="AN509" s="310"/>
      <c r="AO509" s="307" t="s">
        <v>149</v>
      </c>
      <c r="AP509" s="307"/>
      <c r="AQ509" s="318"/>
      <c r="AR509" s="257"/>
      <c r="AS509" s="258"/>
    </row>
    <row r="510" spans="1:48">
      <c r="A510" s="184" t="s">
        <v>904</v>
      </c>
      <c r="B510" s="185"/>
      <c r="C510" s="185"/>
      <c r="D510" s="185"/>
      <c r="E510" s="185"/>
      <c r="F510" s="185"/>
      <c r="G510" s="185"/>
      <c r="H510" s="71"/>
      <c r="I510" s="71"/>
      <c r="J510" s="71"/>
      <c r="K510" s="71"/>
      <c r="L510" s="71"/>
      <c r="M510" s="71"/>
      <c r="N510" s="72"/>
      <c r="O510" s="8"/>
      <c r="AC510" s="69"/>
      <c r="AD510" s="311" t="s">
        <v>33</v>
      </c>
      <c r="AE510" s="311"/>
      <c r="AF510" s="311"/>
      <c r="AG510" s="311"/>
      <c r="AH510" s="312" t="s">
        <v>55</v>
      </c>
      <c r="AI510" s="312"/>
      <c r="AJ510" s="312"/>
      <c r="AK510" s="312"/>
      <c r="AL510" s="311" t="s">
        <v>22</v>
      </c>
      <c r="AM510" s="311"/>
      <c r="AN510" s="311"/>
      <c r="AO510" s="313" t="s">
        <v>142</v>
      </c>
      <c r="AP510" s="313"/>
      <c r="AQ510" s="314"/>
      <c r="AR510" s="257"/>
      <c r="AS510" s="258"/>
    </row>
    <row r="511" spans="1:48">
      <c r="A511" s="69" t="s">
        <v>905</v>
      </c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2"/>
      <c r="O511" s="8"/>
      <c r="AC511" s="69"/>
      <c r="AD511" s="310" t="s">
        <v>48</v>
      </c>
      <c r="AE511" s="310"/>
      <c r="AF511" s="310"/>
      <c r="AG511" s="310"/>
      <c r="AH511" s="307" t="s">
        <v>82</v>
      </c>
      <c r="AI511" s="307"/>
      <c r="AJ511" s="307"/>
      <c r="AK511" s="307"/>
      <c r="AL511" s="310" t="s">
        <v>49</v>
      </c>
      <c r="AM511" s="310"/>
      <c r="AN511" s="310"/>
      <c r="AO511" s="307" t="s">
        <v>76</v>
      </c>
      <c r="AP511" s="307"/>
      <c r="AQ511" s="318"/>
      <c r="AR511" s="257"/>
      <c r="AS511" s="258"/>
    </row>
    <row r="512" spans="1:48">
      <c r="A512" s="184" t="s">
        <v>906</v>
      </c>
      <c r="B512" s="185"/>
      <c r="C512" s="185"/>
      <c r="D512" s="185"/>
      <c r="E512" s="185"/>
      <c r="F512" s="185"/>
      <c r="G512" s="185"/>
      <c r="H512" s="71"/>
      <c r="I512" s="71"/>
      <c r="J512" s="71"/>
      <c r="K512" s="71"/>
      <c r="L512" s="71"/>
      <c r="M512" s="71"/>
      <c r="N512" s="72"/>
      <c r="O512" s="8"/>
      <c r="AC512" s="84" t="s">
        <v>228</v>
      </c>
      <c r="AD512" s="200"/>
      <c r="AQ512" s="72"/>
      <c r="AR512" s="257"/>
      <c r="AS512" s="258"/>
    </row>
    <row r="513" spans="1:45">
      <c r="A513" s="184" t="s">
        <v>907</v>
      </c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8"/>
      <c r="AC513" s="69"/>
      <c r="AD513" s="71" t="s">
        <v>7</v>
      </c>
      <c r="AQ513" s="72"/>
      <c r="AR513" s="257"/>
      <c r="AS513" s="258"/>
    </row>
    <row r="514" spans="1:45" ht="12.75" thickBot="1">
      <c r="A514" s="271" t="s">
        <v>740</v>
      </c>
      <c r="B514" s="272"/>
      <c r="C514" s="272"/>
      <c r="D514" s="272"/>
      <c r="E514" s="272"/>
      <c r="F514" s="272"/>
      <c r="G514" s="272"/>
      <c r="H514" s="272"/>
      <c r="I514" s="272"/>
      <c r="J514" s="272"/>
      <c r="K514" s="272"/>
      <c r="L514" s="272"/>
      <c r="M514" s="272"/>
      <c r="N514" s="273"/>
      <c r="O514" s="8"/>
      <c r="AC514" s="73"/>
      <c r="AD514" s="74" t="s">
        <v>79</v>
      </c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5"/>
      <c r="AR514" s="257"/>
      <c r="AS514" s="258"/>
    </row>
    <row r="515" spans="1:45">
      <c r="A515" s="354" t="s">
        <v>985</v>
      </c>
      <c r="B515" s="276"/>
      <c r="C515" s="4" t="s">
        <v>717</v>
      </c>
      <c r="N515" s="9"/>
      <c r="O515" s="8"/>
      <c r="AC515" s="329" t="s">
        <v>254</v>
      </c>
      <c r="AD515" s="330"/>
      <c r="AE515" s="330"/>
      <c r="AF515" s="330"/>
      <c r="AG515" s="330"/>
      <c r="AH515" s="330"/>
      <c r="AI515" s="330"/>
      <c r="AJ515" s="330"/>
      <c r="AK515" s="330"/>
      <c r="AL515" s="330"/>
      <c r="AM515" s="330"/>
      <c r="AN515" s="330"/>
      <c r="AO515" s="330"/>
      <c r="AP515" s="330"/>
      <c r="AQ515" s="331"/>
      <c r="AR515" s="257"/>
      <c r="AS515" s="258"/>
    </row>
    <row r="516" spans="1:45" ht="12.75" thickBot="1">
      <c r="A516" s="354" t="s">
        <v>987</v>
      </c>
      <c r="B516" s="276"/>
      <c r="C516" s="248" t="s">
        <v>1133</v>
      </c>
      <c r="N516" s="9"/>
      <c r="O516" s="8"/>
      <c r="AC516" s="69"/>
      <c r="AD516" s="201"/>
      <c r="AI516" s="76"/>
      <c r="AQ516" s="72"/>
      <c r="AR516" s="257"/>
      <c r="AS516" s="258"/>
    </row>
    <row r="517" spans="1:45">
      <c r="A517" s="354" t="s">
        <v>987</v>
      </c>
      <c r="B517" s="276"/>
      <c r="C517" s="210" t="s">
        <v>995</v>
      </c>
      <c r="N517" s="9"/>
      <c r="O517" s="262" t="s">
        <v>67</v>
      </c>
      <c r="P517" s="263"/>
      <c r="Q517" s="263"/>
      <c r="R517" s="263"/>
      <c r="S517" s="263"/>
      <c r="T517" s="263"/>
      <c r="U517" s="263"/>
      <c r="V517" s="264"/>
      <c r="W517" s="23"/>
      <c r="X517" s="24" t="s">
        <v>245</v>
      </c>
      <c r="Y517" s="24"/>
      <c r="Z517" s="24"/>
      <c r="AA517" s="24"/>
      <c r="AB517" s="25"/>
      <c r="AC517" s="69"/>
      <c r="AD517" s="201"/>
      <c r="AI517" s="76"/>
      <c r="AQ517" s="72"/>
      <c r="AR517" s="257"/>
      <c r="AS517" s="258"/>
    </row>
    <row r="518" spans="1:45">
      <c r="A518" s="354" t="s">
        <v>985</v>
      </c>
      <c r="B518" s="276"/>
      <c r="C518" s="4" t="s">
        <v>780</v>
      </c>
      <c r="N518" s="9"/>
      <c r="O518" s="8"/>
      <c r="R518" s="297" t="s">
        <v>46</v>
      </c>
      <c r="S518" s="297"/>
      <c r="T518" s="297" t="s">
        <v>47</v>
      </c>
      <c r="U518" s="297"/>
      <c r="V518" s="9"/>
      <c r="W518" s="8"/>
      <c r="X518" s="288" t="s">
        <v>220</v>
      </c>
      <c r="Y518" s="288"/>
      <c r="Z518" s="301">
        <v>0.1</v>
      </c>
      <c r="AA518" s="301"/>
      <c r="AB518" s="9"/>
      <c r="AC518" s="69"/>
      <c r="AD518" s="201"/>
      <c r="AI518" s="76"/>
      <c r="AQ518" s="72"/>
      <c r="AR518" s="257"/>
      <c r="AS518" s="258"/>
    </row>
    <row r="519" spans="1:45">
      <c r="A519" s="354" t="s">
        <v>985</v>
      </c>
      <c r="B519" s="276"/>
      <c r="C519" s="4" t="s">
        <v>715</v>
      </c>
      <c r="N519" s="9"/>
      <c r="O519" s="8"/>
      <c r="P519" s="146" t="s">
        <v>42</v>
      </c>
      <c r="Q519" s="146"/>
      <c r="R519" s="288">
        <v>5</v>
      </c>
      <c r="S519" s="288"/>
      <c r="T519" s="288">
        <v>3</v>
      </c>
      <c r="U519" s="288"/>
      <c r="V519" s="9"/>
      <c r="W519" s="8"/>
      <c r="X519" s="289" t="s">
        <v>25</v>
      </c>
      <c r="Y519" s="289"/>
      <c r="Z519" s="290">
        <v>0.28000000000000003</v>
      </c>
      <c r="AA519" s="290"/>
      <c r="AB519" s="9"/>
      <c r="AC519" s="69"/>
      <c r="AD519" s="201"/>
      <c r="AI519" s="76"/>
      <c r="AQ519" s="72"/>
      <c r="AR519" s="257"/>
      <c r="AS519" s="258"/>
    </row>
    <row r="520" spans="1:45">
      <c r="A520" s="354" t="s">
        <v>985</v>
      </c>
      <c r="B520" s="276"/>
      <c r="C520" s="4" t="s">
        <v>72</v>
      </c>
      <c r="N520" s="9"/>
      <c r="O520" s="8"/>
      <c r="P520" s="151" t="s">
        <v>184</v>
      </c>
      <c r="Q520" s="151"/>
      <c r="R520" s="289">
        <v>2</v>
      </c>
      <c r="S520" s="289"/>
      <c r="T520" s="289">
        <v>3</v>
      </c>
      <c r="U520" s="289"/>
      <c r="V520" s="9"/>
      <c r="W520" s="8"/>
      <c r="X520" s="288" t="s">
        <v>28</v>
      </c>
      <c r="Y520" s="288"/>
      <c r="Z520" s="301">
        <v>0.496</v>
      </c>
      <c r="AA520" s="301"/>
      <c r="AB520" s="9"/>
      <c r="AC520" s="69"/>
      <c r="AD520" s="201"/>
      <c r="AI520" s="76"/>
      <c r="AQ520" s="72"/>
      <c r="AR520" s="257"/>
      <c r="AS520" s="258"/>
    </row>
    <row r="521" spans="1:45">
      <c r="A521" s="354" t="s">
        <v>987</v>
      </c>
      <c r="B521" s="276"/>
      <c r="C521" s="149" t="s">
        <v>728</v>
      </c>
      <c r="N521" s="9"/>
      <c r="O521" s="8"/>
      <c r="P521" s="146" t="s">
        <v>43</v>
      </c>
      <c r="Q521" s="146"/>
      <c r="R521" s="288">
        <v>5</v>
      </c>
      <c r="S521" s="288"/>
      <c r="T521" s="288">
        <v>3</v>
      </c>
      <c r="U521" s="288"/>
      <c r="V521" s="9"/>
      <c r="W521" s="8"/>
      <c r="X521" s="289" t="s">
        <v>122</v>
      </c>
      <c r="Y521" s="289"/>
      <c r="Z521" s="290">
        <v>0.69699999999999995</v>
      </c>
      <c r="AA521" s="290"/>
      <c r="AB521" s="9"/>
      <c r="AC521" s="69"/>
      <c r="AD521" s="201"/>
      <c r="AQ521" s="72"/>
      <c r="AR521" s="257"/>
      <c r="AS521" s="258"/>
    </row>
    <row r="522" spans="1:45">
      <c r="A522" s="275"/>
      <c r="B522" s="276"/>
      <c r="C522" s="4" t="s">
        <v>69</v>
      </c>
      <c r="N522" s="9"/>
      <c r="O522" s="8"/>
      <c r="P522" s="151" t="s">
        <v>40</v>
      </c>
      <c r="Q522" s="151"/>
      <c r="R522" s="289">
        <v>2</v>
      </c>
      <c r="S522" s="289"/>
      <c r="T522" s="289">
        <v>3</v>
      </c>
      <c r="U522" s="289"/>
      <c r="V522" s="9"/>
      <c r="W522" s="8"/>
      <c r="X522" s="288" t="s">
        <v>123</v>
      </c>
      <c r="Y522" s="288"/>
      <c r="Z522" s="301">
        <v>0.84799999999999998</v>
      </c>
      <c r="AA522" s="301"/>
      <c r="AB522" s="9"/>
      <c r="AC522" s="69"/>
      <c r="AD522" s="201"/>
      <c r="AI522" s="76"/>
      <c r="AQ522" s="72"/>
      <c r="AR522" s="257"/>
      <c r="AS522" s="258"/>
    </row>
    <row r="523" spans="1:45">
      <c r="A523" s="354" t="s">
        <v>987</v>
      </c>
      <c r="B523" s="276"/>
      <c r="C523" s="4" t="s">
        <v>716</v>
      </c>
      <c r="N523" s="9"/>
      <c r="O523" s="8"/>
      <c r="P523" s="146" t="s">
        <v>41</v>
      </c>
      <c r="Q523" s="146"/>
      <c r="R523" s="288">
        <v>2</v>
      </c>
      <c r="S523" s="288"/>
      <c r="T523" s="288">
        <v>3</v>
      </c>
      <c r="U523" s="288"/>
      <c r="V523" s="9"/>
      <c r="W523" s="8"/>
      <c r="X523" s="289" t="s">
        <v>230</v>
      </c>
      <c r="Y523" s="289"/>
      <c r="Z523" s="290">
        <v>0.93899999999999995</v>
      </c>
      <c r="AA523" s="290"/>
      <c r="AB523" s="9"/>
      <c r="AC523" s="69"/>
      <c r="AD523" s="201"/>
      <c r="AI523" s="76"/>
      <c r="AQ523" s="72"/>
      <c r="AR523" s="257"/>
      <c r="AS523" s="258"/>
    </row>
    <row r="524" spans="1:45">
      <c r="A524" s="275"/>
      <c r="B524" s="276"/>
      <c r="C524" s="4" t="s">
        <v>71</v>
      </c>
      <c r="N524" s="9"/>
      <c r="O524" s="8"/>
      <c r="P524" s="151" t="s">
        <v>44</v>
      </c>
      <c r="Q524" s="151"/>
      <c r="R524" s="289">
        <v>4</v>
      </c>
      <c r="S524" s="289"/>
      <c r="T524" s="289">
        <v>3</v>
      </c>
      <c r="U524" s="289"/>
      <c r="V524" s="9"/>
      <c r="W524" s="8"/>
      <c r="X524" s="288" t="s">
        <v>231</v>
      </c>
      <c r="Y524" s="288"/>
      <c r="Z524" s="301">
        <v>0.98199999999999998</v>
      </c>
      <c r="AA524" s="301"/>
      <c r="AB524" s="9"/>
      <c r="AC524" s="69"/>
      <c r="AD524" s="201"/>
      <c r="AQ524" s="72"/>
      <c r="AR524" s="257"/>
      <c r="AS524" s="258"/>
    </row>
    <row r="525" spans="1:45">
      <c r="A525" s="354" t="s">
        <v>985</v>
      </c>
      <c r="B525" s="276"/>
      <c r="C525" s="4" t="s">
        <v>70</v>
      </c>
      <c r="N525" s="9"/>
      <c r="O525" s="8"/>
      <c r="P525" s="146" t="s">
        <v>45</v>
      </c>
      <c r="Q525" s="146"/>
      <c r="R525" s="288">
        <v>4</v>
      </c>
      <c r="S525" s="288"/>
      <c r="T525" s="288">
        <v>3</v>
      </c>
      <c r="U525" s="288"/>
      <c r="V525" s="9"/>
      <c r="W525" s="8"/>
      <c r="X525" s="289" t="s">
        <v>232</v>
      </c>
      <c r="Y525" s="289"/>
      <c r="Z525" s="290">
        <v>0.996</v>
      </c>
      <c r="AA525" s="290"/>
      <c r="AB525" s="9"/>
      <c r="AC525" s="69"/>
      <c r="AD525" s="201"/>
      <c r="AI525" s="76"/>
      <c r="AQ525" s="72"/>
      <c r="AR525" s="257"/>
      <c r="AS525" s="258"/>
    </row>
    <row r="526" spans="1:45" ht="12.75" thickBot="1">
      <c r="A526" s="354" t="s">
        <v>988</v>
      </c>
      <c r="B526" s="27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9"/>
      <c r="O526" s="10"/>
      <c r="P526" s="11"/>
      <c r="Q526" s="11"/>
      <c r="R526" s="11"/>
      <c r="S526" s="11"/>
      <c r="T526" s="11"/>
      <c r="U526" s="11"/>
      <c r="V526" s="12"/>
      <c r="W526" s="10"/>
      <c r="X526" s="322" t="s">
        <v>233</v>
      </c>
      <c r="Y526" s="322"/>
      <c r="Z526" s="306">
        <v>0.999</v>
      </c>
      <c r="AA526" s="306"/>
      <c r="AB526" s="12"/>
      <c r="AC526" s="69"/>
      <c r="AQ526" s="72"/>
      <c r="AR526" s="257"/>
      <c r="AS526" s="258"/>
    </row>
    <row r="527" spans="1:45">
      <c r="A527" s="354" t="s">
        <v>988</v>
      </c>
      <c r="B527" s="27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9"/>
      <c r="O527" s="285" t="s">
        <v>255</v>
      </c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  <c r="AA527" s="286"/>
      <c r="AB527" s="287"/>
      <c r="AC527" s="69"/>
      <c r="AD527" s="201"/>
      <c r="AQ527" s="72"/>
      <c r="AR527" s="257"/>
      <c r="AS527" s="258"/>
    </row>
    <row r="528" spans="1:45" ht="12.75" thickBot="1">
      <c r="A528" s="353" t="s">
        <v>988</v>
      </c>
      <c r="B528" s="282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0"/>
      <c r="P528" s="291" t="s">
        <v>256</v>
      </c>
      <c r="Q528" s="291"/>
      <c r="R528" s="291"/>
      <c r="S528" s="11"/>
      <c r="T528" s="11"/>
      <c r="U528" s="11"/>
      <c r="V528" s="291" t="s">
        <v>257</v>
      </c>
      <c r="W528" s="291"/>
      <c r="X528" s="291"/>
      <c r="Y528" s="11"/>
      <c r="Z528" s="11"/>
      <c r="AA528" s="11"/>
      <c r="AB528" s="12"/>
      <c r="AC528" s="73"/>
      <c r="AD528" s="205"/>
      <c r="AE528" s="74"/>
      <c r="AF528" s="74"/>
      <c r="AG528" s="74"/>
      <c r="AH528" s="74"/>
      <c r="AI528" s="206"/>
      <c r="AJ528" s="74"/>
      <c r="AK528" s="74"/>
      <c r="AL528" s="74"/>
      <c r="AM528" s="74"/>
      <c r="AN528" s="74"/>
      <c r="AO528" s="74"/>
      <c r="AP528" s="74"/>
      <c r="AQ528" s="75"/>
      <c r="AR528" s="257"/>
      <c r="AS528" s="258"/>
    </row>
    <row r="529" spans="1:45" ht="13.5" thickBot="1">
      <c r="A529" s="277" t="s">
        <v>29</v>
      </c>
      <c r="B529" s="278"/>
      <c r="C529" s="278"/>
      <c r="D529" s="284" t="s">
        <v>922</v>
      </c>
      <c r="E529" s="284"/>
      <c r="F529" s="284"/>
      <c r="G529" s="284"/>
      <c r="H529" s="284"/>
      <c r="I529" s="284"/>
      <c r="J529" s="284"/>
      <c r="K529" s="284"/>
      <c r="L529" s="284"/>
      <c r="M529" s="284"/>
      <c r="N529" s="284"/>
      <c r="O529" s="278" t="s">
        <v>30</v>
      </c>
      <c r="P529" s="278"/>
      <c r="Q529" s="278"/>
      <c r="R529" s="284" t="s">
        <v>908</v>
      </c>
      <c r="S529" s="284"/>
      <c r="T529" s="284"/>
      <c r="U529" s="284"/>
      <c r="V529" s="284"/>
      <c r="W529" s="284"/>
      <c r="X529" s="284"/>
      <c r="Y529" s="284"/>
      <c r="Z529" s="284"/>
      <c r="AA529" s="284"/>
      <c r="AB529" s="284"/>
      <c r="AC529" s="284"/>
      <c r="AD529" s="328" t="s">
        <v>32</v>
      </c>
      <c r="AE529" s="328"/>
      <c r="AF529" s="328"/>
      <c r="AG529" s="328"/>
      <c r="AH529" s="284" t="s">
        <v>68</v>
      </c>
      <c r="AI529" s="284"/>
      <c r="AJ529" s="284"/>
      <c r="AK529" s="284" t="s">
        <v>928</v>
      </c>
      <c r="AL529" s="284"/>
      <c r="AM529" s="284"/>
      <c r="AN529" s="284"/>
      <c r="AO529" s="284"/>
      <c r="AP529" s="284"/>
      <c r="AQ529" s="304"/>
      <c r="AR529" s="359" t="s">
        <v>927</v>
      </c>
      <c r="AS529" s="258"/>
    </row>
    <row r="530" spans="1:45">
      <c r="A530" s="262" t="s">
        <v>223</v>
      </c>
      <c r="B530" s="263"/>
      <c r="C530" s="263"/>
      <c r="D530" s="263"/>
      <c r="E530" s="263"/>
      <c r="F530" s="263"/>
      <c r="G530" s="263"/>
      <c r="H530" s="263"/>
      <c r="I530" s="263"/>
      <c r="J530" s="264"/>
      <c r="K530" s="262" t="s">
        <v>930</v>
      </c>
      <c r="L530" s="263"/>
      <c r="M530" s="263"/>
      <c r="N530" s="263"/>
      <c r="O530" s="263"/>
      <c r="P530" s="263"/>
      <c r="Q530" s="263"/>
      <c r="R530" s="263"/>
      <c r="S530" s="263"/>
      <c r="T530" s="263"/>
      <c r="U530" s="263"/>
      <c r="V530" s="263"/>
      <c r="W530" s="263"/>
      <c r="X530" s="263"/>
      <c r="Y530" s="263"/>
      <c r="Z530" s="263"/>
      <c r="AA530" s="263"/>
      <c r="AB530" s="263"/>
      <c r="AC530" s="263"/>
      <c r="AD530" s="264"/>
      <c r="AE530" s="329" t="s">
        <v>224</v>
      </c>
      <c r="AF530" s="330"/>
      <c r="AG530" s="330"/>
      <c r="AH530" s="330"/>
      <c r="AI530" s="330"/>
      <c r="AJ530" s="330"/>
      <c r="AK530" s="330"/>
      <c r="AL530" s="330"/>
      <c r="AM530" s="330"/>
      <c r="AN530" s="330"/>
      <c r="AO530" s="330"/>
      <c r="AP530" s="330"/>
      <c r="AQ530" s="331"/>
      <c r="AR530" s="257"/>
      <c r="AS530" s="258"/>
    </row>
    <row r="531" spans="1:45">
      <c r="A531" s="8"/>
      <c r="B531" s="146" t="s">
        <v>36</v>
      </c>
      <c r="C531" s="146"/>
      <c r="D531" s="146"/>
      <c r="E531" s="146"/>
      <c r="F531" s="260" t="s">
        <v>236</v>
      </c>
      <c r="G531" s="260"/>
      <c r="H531" s="260"/>
      <c r="I531" s="149" t="s">
        <v>28</v>
      </c>
      <c r="J531" s="9"/>
      <c r="K531" s="8"/>
      <c r="L531" s="261" t="s">
        <v>198</v>
      </c>
      <c r="M531" s="261"/>
      <c r="N531" s="261"/>
      <c r="O531" s="261"/>
      <c r="P531" s="260" t="s">
        <v>240</v>
      </c>
      <c r="Q531" s="260"/>
      <c r="R531" s="260"/>
      <c r="S531" s="332" t="s">
        <v>220</v>
      </c>
      <c r="T531" s="332"/>
      <c r="U531" s="261" t="s">
        <v>207</v>
      </c>
      <c r="V531" s="261"/>
      <c r="W531" s="261"/>
      <c r="X531" s="261"/>
      <c r="Y531" s="260" t="s">
        <v>239</v>
      </c>
      <c r="Z531" s="260"/>
      <c r="AA531" s="260"/>
      <c r="AB531" s="332" t="s">
        <v>26</v>
      </c>
      <c r="AC531" s="332"/>
      <c r="AD531" s="72"/>
      <c r="AE531" s="69"/>
      <c r="AG531" s="333" t="s">
        <v>197</v>
      </c>
      <c r="AH531" s="333"/>
      <c r="AI531" s="333"/>
      <c r="AJ531" s="333"/>
      <c r="AK531" s="333"/>
      <c r="AL531" s="313" t="s">
        <v>731</v>
      </c>
      <c r="AM531" s="313"/>
      <c r="AN531" s="313"/>
      <c r="AO531" s="154" t="s">
        <v>122</v>
      </c>
      <c r="AQ531" s="72"/>
      <c r="AR531" s="257"/>
      <c r="AS531" s="258"/>
    </row>
    <row r="532" spans="1:45">
      <c r="A532" s="8"/>
      <c r="B532" s="151" t="s">
        <v>34</v>
      </c>
      <c r="C532" s="151"/>
      <c r="D532" s="151"/>
      <c r="E532" s="151"/>
      <c r="F532" s="302" t="s">
        <v>235</v>
      </c>
      <c r="G532" s="302"/>
      <c r="H532" s="302"/>
      <c r="I532" s="150" t="s">
        <v>25</v>
      </c>
      <c r="J532" s="9"/>
      <c r="K532" s="8"/>
      <c r="L532" s="283" t="s">
        <v>199</v>
      </c>
      <c r="M532" s="283"/>
      <c r="N532" s="283"/>
      <c r="O532" s="283"/>
      <c r="P532" s="302" t="s">
        <v>240</v>
      </c>
      <c r="Q532" s="302"/>
      <c r="R532" s="302"/>
      <c r="S532" s="334" t="s">
        <v>220</v>
      </c>
      <c r="T532" s="334"/>
      <c r="U532" s="283" t="s">
        <v>208</v>
      </c>
      <c r="V532" s="283"/>
      <c r="W532" s="283"/>
      <c r="X532" s="283"/>
      <c r="Y532" s="302" t="s">
        <v>242</v>
      </c>
      <c r="Z532" s="302"/>
      <c r="AA532" s="302"/>
      <c r="AB532" s="334" t="s">
        <v>28</v>
      </c>
      <c r="AC532" s="334"/>
      <c r="AD532" s="72"/>
      <c r="AE532" s="335" t="s">
        <v>1008</v>
      </c>
      <c r="AF532" s="336"/>
      <c r="AG532" s="336"/>
      <c r="AH532" s="336"/>
      <c r="AI532" s="336"/>
      <c r="AJ532" s="336"/>
      <c r="AK532" s="336"/>
      <c r="AL532" s="336"/>
      <c r="AM532" s="336"/>
      <c r="AN532" s="336"/>
      <c r="AO532" s="336"/>
      <c r="AP532" s="336"/>
      <c r="AQ532" s="337"/>
      <c r="AR532" s="257"/>
      <c r="AS532" s="258"/>
    </row>
    <row r="533" spans="1:45">
      <c r="A533" s="8"/>
      <c r="B533" s="146" t="s">
        <v>843</v>
      </c>
      <c r="C533" s="146"/>
      <c r="D533" s="146"/>
      <c r="E533" s="146"/>
      <c r="F533" s="260" t="s">
        <v>235</v>
      </c>
      <c r="G533" s="260"/>
      <c r="H533" s="260"/>
      <c r="I533" s="149" t="s">
        <v>25</v>
      </c>
      <c r="J533" s="9"/>
      <c r="K533" s="8"/>
      <c r="L533" s="261" t="s">
        <v>200</v>
      </c>
      <c r="M533" s="261"/>
      <c r="N533" s="261"/>
      <c r="O533" s="261"/>
      <c r="P533" s="260" t="s">
        <v>238</v>
      </c>
      <c r="Q533" s="260"/>
      <c r="R533" s="260"/>
      <c r="S533" s="332" t="s">
        <v>221</v>
      </c>
      <c r="T533" s="332"/>
      <c r="U533" s="261" t="s">
        <v>209</v>
      </c>
      <c r="V533" s="261"/>
      <c r="W533" s="261"/>
      <c r="X533" s="261"/>
      <c r="Y533" s="260" t="s">
        <v>242</v>
      </c>
      <c r="Z533" s="260"/>
      <c r="AA533" s="260"/>
      <c r="AB533" s="332" t="s">
        <v>28</v>
      </c>
      <c r="AC533" s="332"/>
      <c r="AD533" s="72"/>
      <c r="AE533" s="187" t="s">
        <v>680</v>
      </c>
      <c r="AF533" s="327" t="s">
        <v>1009</v>
      </c>
      <c r="AG533" s="327"/>
      <c r="AH533" s="327"/>
      <c r="AI533" s="327" t="s">
        <v>989</v>
      </c>
      <c r="AJ533" s="327"/>
      <c r="AK533" s="327"/>
      <c r="AL533" s="327"/>
      <c r="AM533" s="327"/>
      <c r="AN533" s="327" t="s">
        <v>1009</v>
      </c>
      <c r="AO533" s="327"/>
      <c r="AP533" s="327"/>
      <c r="AQ533" s="188" t="s">
        <v>680</v>
      </c>
      <c r="AR533" s="257"/>
      <c r="AS533" s="258"/>
    </row>
    <row r="534" spans="1:45">
      <c r="A534" s="8"/>
      <c r="B534" s="151" t="s">
        <v>37</v>
      </c>
      <c r="C534" s="152"/>
      <c r="D534" s="152"/>
      <c r="E534" s="152"/>
      <c r="F534" s="302" t="s">
        <v>236</v>
      </c>
      <c r="G534" s="302"/>
      <c r="H534" s="302"/>
      <c r="I534" s="150" t="s">
        <v>28</v>
      </c>
      <c r="J534" s="9"/>
      <c r="K534" s="8"/>
      <c r="L534" s="283" t="s">
        <v>201</v>
      </c>
      <c r="M534" s="283"/>
      <c r="N534" s="283"/>
      <c r="O534" s="283"/>
      <c r="P534" s="302" t="s">
        <v>242</v>
      </c>
      <c r="Q534" s="302"/>
      <c r="R534" s="302"/>
      <c r="S534" s="334" t="s">
        <v>28</v>
      </c>
      <c r="T534" s="334"/>
      <c r="U534" s="283" t="s">
        <v>210</v>
      </c>
      <c r="V534" s="283"/>
      <c r="W534" s="283"/>
      <c r="X534" s="283"/>
      <c r="Y534" s="302" t="s">
        <v>239</v>
      </c>
      <c r="Z534" s="302"/>
      <c r="AA534" s="302"/>
      <c r="AB534" s="334" t="s">
        <v>26</v>
      </c>
      <c r="AC534" s="334"/>
      <c r="AD534" s="72"/>
      <c r="AE534" s="338" t="s">
        <v>681</v>
      </c>
      <c r="AF534" s="339" t="s">
        <v>679</v>
      </c>
      <c r="AG534" s="339"/>
      <c r="AH534" s="339"/>
      <c r="AJ534" s="339" t="s">
        <v>311</v>
      </c>
      <c r="AK534" s="339"/>
      <c r="AL534" s="339"/>
      <c r="AN534" s="339" t="s">
        <v>217</v>
      </c>
      <c r="AO534" s="339"/>
      <c r="AP534" s="339"/>
      <c r="AQ534" s="340" t="s">
        <v>682</v>
      </c>
      <c r="AR534" s="257"/>
      <c r="AS534" s="258"/>
    </row>
    <row r="535" spans="1:45">
      <c r="A535" s="8"/>
      <c r="B535" s="146" t="s">
        <v>195</v>
      </c>
      <c r="F535" s="260" t="s">
        <v>236</v>
      </c>
      <c r="G535" s="260"/>
      <c r="H535" s="260"/>
      <c r="I535" s="149" t="s">
        <v>28</v>
      </c>
      <c r="J535" s="9"/>
      <c r="K535" s="8"/>
      <c r="L535" s="261" t="s">
        <v>202</v>
      </c>
      <c r="M535" s="261"/>
      <c r="N535" s="261"/>
      <c r="O535" s="261"/>
      <c r="P535" s="260" t="s">
        <v>240</v>
      </c>
      <c r="Q535" s="260"/>
      <c r="R535" s="260"/>
      <c r="S535" s="332" t="s">
        <v>220</v>
      </c>
      <c r="T535" s="332"/>
      <c r="U535" s="261" t="s">
        <v>211</v>
      </c>
      <c r="V535" s="261"/>
      <c r="W535" s="261"/>
      <c r="X535" s="261"/>
      <c r="Y535" s="260" t="s">
        <v>241</v>
      </c>
      <c r="Z535" s="260"/>
      <c r="AA535" s="260"/>
      <c r="AB535" s="332" t="s">
        <v>25</v>
      </c>
      <c r="AC535" s="332"/>
      <c r="AD535" s="72"/>
      <c r="AE535" s="338"/>
      <c r="AF535" s="341" t="s">
        <v>683</v>
      </c>
      <c r="AG535" s="341"/>
      <c r="AH535" s="341"/>
      <c r="AI535" s="341"/>
      <c r="AJ535" s="341"/>
      <c r="AK535" s="341"/>
      <c r="AL535" s="341"/>
      <c r="AM535" s="341"/>
      <c r="AN535" s="341"/>
      <c r="AO535" s="341"/>
      <c r="AP535" s="341"/>
      <c r="AQ535" s="340"/>
      <c r="AR535" s="257"/>
      <c r="AS535" s="258"/>
    </row>
    <row r="536" spans="1:45">
      <c r="A536" s="8"/>
      <c r="B536" s="151" t="s">
        <v>38</v>
      </c>
      <c r="C536" s="152"/>
      <c r="D536" s="152"/>
      <c r="E536" s="152"/>
      <c r="F536" s="302" t="s">
        <v>235</v>
      </c>
      <c r="G536" s="302"/>
      <c r="H536" s="302"/>
      <c r="I536" s="150" t="s">
        <v>25</v>
      </c>
      <c r="J536" s="9"/>
      <c r="K536" s="8"/>
      <c r="L536" s="283" t="s">
        <v>203</v>
      </c>
      <c r="M536" s="283"/>
      <c r="N536" s="283"/>
      <c r="O536" s="283"/>
      <c r="P536" s="302" t="s">
        <v>242</v>
      </c>
      <c r="Q536" s="302"/>
      <c r="R536" s="302"/>
      <c r="S536" s="334" t="s">
        <v>28</v>
      </c>
      <c r="T536" s="334"/>
      <c r="U536" s="283" t="s">
        <v>929</v>
      </c>
      <c r="V536" s="283"/>
      <c r="W536" s="283"/>
      <c r="X536" s="283"/>
      <c r="Y536" s="302" t="s">
        <v>241</v>
      </c>
      <c r="Z536" s="302"/>
      <c r="AA536" s="302"/>
      <c r="AB536" s="334" t="s">
        <v>25</v>
      </c>
      <c r="AC536" s="334"/>
      <c r="AD536" s="72"/>
      <c r="AE536" s="338"/>
      <c r="AF536" s="189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1"/>
      <c r="AQ536" s="340"/>
      <c r="AR536" s="257"/>
      <c r="AS536" s="258"/>
    </row>
    <row r="537" spans="1:45">
      <c r="A537" s="8"/>
      <c r="J537" s="9"/>
      <c r="K537" s="8"/>
      <c r="L537" s="261" t="s">
        <v>218</v>
      </c>
      <c r="M537" s="261"/>
      <c r="N537" s="261"/>
      <c r="O537" s="261"/>
      <c r="P537" s="260" t="s">
        <v>240</v>
      </c>
      <c r="Q537" s="260"/>
      <c r="R537" s="260"/>
      <c r="S537" s="332" t="s">
        <v>220</v>
      </c>
      <c r="T537" s="332"/>
      <c r="U537" s="261" t="s">
        <v>212</v>
      </c>
      <c r="V537" s="261"/>
      <c r="W537" s="261"/>
      <c r="X537" s="261"/>
      <c r="Y537" s="260" t="s">
        <v>241</v>
      </c>
      <c r="Z537" s="260"/>
      <c r="AA537" s="260"/>
      <c r="AB537" s="332" t="s">
        <v>25</v>
      </c>
      <c r="AC537" s="332"/>
      <c r="AD537" s="72"/>
      <c r="AE537" s="338"/>
      <c r="AF537" s="192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4"/>
      <c r="AQ537" s="340"/>
      <c r="AR537" s="257"/>
      <c r="AS537" s="258"/>
    </row>
    <row r="538" spans="1:45">
      <c r="A538" s="8"/>
      <c r="B538" s="293" t="s">
        <v>39</v>
      </c>
      <c r="C538" s="293"/>
      <c r="D538" s="293"/>
      <c r="E538" s="293"/>
      <c r="F538" s="294">
        <v>4</v>
      </c>
      <c r="G538" s="295"/>
      <c r="H538" s="295"/>
      <c r="I538" s="296"/>
      <c r="J538" s="9"/>
      <c r="K538" s="8"/>
      <c r="L538" s="283" t="s">
        <v>204</v>
      </c>
      <c r="M538" s="283"/>
      <c r="N538" s="283"/>
      <c r="O538" s="283"/>
      <c r="P538" s="302" t="s">
        <v>238</v>
      </c>
      <c r="Q538" s="302"/>
      <c r="R538" s="302"/>
      <c r="S538" s="334" t="s">
        <v>221</v>
      </c>
      <c r="T538" s="334"/>
      <c r="U538" s="283" t="s">
        <v>213</v>
      </c>
      <c r="V538" s="283"/>
      <c r="W538" s="283"/>
      <c r="X538" s="283"/>
      <c r="Y538" s="302" t="s">
        <v>238</v>
      </c>
      <c r="Z538" s="302"/>
      <c r="AA538" s="302"/>
      <c r="AB538" s="334" t="s">
        <v>221</v>
      </c>
      <c r="AC538" s="334"/>
      <c r="AD538" s="72"/>
      <c r="AE538" s="338"/>
      <c r="AF538" s="342" t="s">
        <v>684</v>
      </c>
      <c r="AG538" s="342"/>
      <c r="AH538" s="342"/>
      <c r="AI538" s="342"/>
      <c r="AJ538" s="342"/>
      <c r="AK538" s="342"/>
      <c r="AL538" s="342"/>
      <c r="AM538" s="342"/>
      <c r="AN538" s="342"/>
      <c r="AO538" s="342"/>
      <c r="AP538" s="342"/>
      <c r="AQ538" s="340"/>
      <c r="AR538" s="257"/>
      <c r="AS538" s="258"/>
    </row>
    <row r="539" spans="1:45">
      <c r="A539" s="8"/>
      <c r="B539" s="292" t="s">
        <v>244</v>
      </c>
      <c r="C539" s="292"/>
      <c r="D539" s="292"/>
      <c r="E539" s="292"/>
      <c r="F539" s="292"/>
      <c r="G539" s="292"/>
      <c r="H539" s="292"/>
      <c r="I539" s="292"/>
      <c r="J539" s="9"/>
      <c r="K539" s="8"/>
      <c r="L539" s="261" t="s">
        <v>205</v>
      </c>
      <c r="M539" s="261"/>
      <c r="N539" s="261"/>
      <c r="O539" s="261"/>
      <c r="P539" s="260" t="s">
        <v>238</v>
      </c>
      <c r="Q539" s="260"/>
      <c r="R539" s="260"/>
      <c r="S539" s="332" t="s">
        <v>221</v>
      </c>
      <c r="T539" s="332"/>
      <c r="U539" s="261" t="s">
        <v>214</v>
      </c>
      <c r="V539" s="261"/>
      <c r="W539" s="261"/>
      <c r="X539" s="261"/>
      <c r="Y539" s="260" t="s">
        <v>239</v>
      </c>
      <c r="Z539" s="260"/>
      <c r="AA539" s="260"/>
      <c r="AB539" s="332" t="s">
        <v>26</v>
      </c>
      <c r="AC539" s="332"/>
      <c r="AD539" s="72"/>
      <c r="AE539" s="338"/>
      <c r="AF539" s="189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1"/>
      <c r="AQ539" s="340"/>
      <c r="AR539" s="257"/>
      <c r="AS539" s="258"/>
    </row>
    <row r="540" spans="1:45" ht="12.75" thickBot="1">
      <c r="A540" s="10"/>
      <c r="B540" s="11"/>
      <c r="C540" s="11"/>
      <c r="D540" s="11"/>
      <c r="E540" s="11"/>
      <c r="F540" s="11"/>
      <c r="G540" s="11"/>
      <c r="H540" s="11"/>
      <c r="I540" s="11"/>
      <c r="J540" s="12"/>
      <c r="K540" s="10"/>
      <c r="L540" s="300" t="s">
        <v>206</v>
      </c>
      <c r="M540" s="300"/>
      <c r="N540" s="300"/>
      <c r="O540" s="300"/>
      <c r="P540" s="323" t="s">
        <v>238</v>
      </c>
      <c r="Q540" s="323"/>
      <c r="R540" s="323"/>
      <c r="S540" s="343" t="s">
        <v>221</v>
      </c>
      <c r="T540" s="343"/>
      <c r="U540" s="300" t="s">
        <v>215</v>
      </c>
      <c r="V540" s="300"/>
      <c r="W540" s="300"/>
      <c r="X540" s="300"/>
      <c r="Y540" s="323" t="s">
        <v>241</v>
      </c>
      <c r="Z540" s="323"/>
      <c r="AA540" s="323"/>
      <c r="AB540" s="343" t="s">
        <v>25</v>
      </c>
      <c r="AC540" s="343"/>
      <c r="AD540" s="75"/>
      <c r="AE540" s="195"/>
      <c r="AF540" s="196"/>
      <c r="AG540" s="197"/>
      <c r="AH540" s="197"/>
      <c r="AI540" s="197"/>
      <c r="AJ540" s="197"/>
      <c r="AK540" s="197"/>
      <c r="AL540" s="197"/>
      <c r="AM540" s="197"/>
      <c r="AN540" s="197"/>
      <c r="AO540" s="197"/>
      <c r="AP540" s="198"/>
      <c r="AQ540" s="199"/>
      <c r="AR540" s="257"/>
      <c r="AS540" s="258"/>
    </row>
    <row r="541" spans="1:45">
      <c r="A541" s="271" t="s">
        <v>807</v>
      </c>
      <c r="B541" s="272"/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3"/>
      <c r="O541" s="8"/>
      <c r="AC541" s="344" t="s">
        <v>247</v>
      </c>
      <c r="AD541" s="345"/>
      <c r="AE541" s="345"/>
      <c r="AF541" s="345"/>
      <c r="AG541" s="345"/>
      <c r="AH541" s="345"/>
      <c r="AI541" s="345"/>
      <c r="AJ541" s="345"/>
      <c r="AK541" s="345"/>
      <c r="AL541" s="345"/>
      <c r="AM541" s="345"/>
      <c r="AN541" s="345"/>
      <c r="AO541" s="345"/>
      <c r="AP541" s="345"/>
      <c r="AQ541" s="346"/>
      <c r="AR541" s="257"/>
      <c r="AS541" s="258"/>
    </row>
    <row r="542" spans="1:45">
      <c r="A542" s="265" t="s">
        <v>814</v>
      </c>
      <c r="B542" s="266"/>
      <c r="C542" s="266"/>
      <c r="D542" s="266"/>
      <c r="E542" s="266"/>
      <c r="F542" s="266"/>
      <c r="G542" s="266"/>
      <c r="H542" s="149"/>
      <c r="I542" s="149"/>
      <c r="J542" s="149"/>
      <c r="K542" s="149"/>
      <c r="L542" s="149"/>
      <c r="M542" s="149"/>
      <c r="N542" s="149"/>
      <c r="O542" s="132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9"/>
      <c r="AA542" s="149"/>
      <c r="AB542" s="149"/>
      <c r="AC542" s="84" t="s">
        <v>226</v>
      </c>
      <c r="AD542" s="200"/>
      <c r="AQ542" s="72"/>
      <c r="AR542" s="257"/>
      <c r="AS542" s="258"/>
    </row>
    <row r="543" spans="1:45">
      <c r="A543" s="267" t="s">
        <v>815</v>
      </c>
      <c r="B543" s="268"/>
      <c r="C543" s="268"/>
      <c r="D543" s="268"/>
      <c r="E543" s="268"/>
      <c r="F543" s="268"/>
      <c r="G543" s="268"/>
      <c r="H543" s="259" t="s">
        <v>909</v>
      </c>
      <c r="I543" s="259"/>
      <c r="J543" s="259"/>
      <c r="K543" s="259"/>
      <c r="L543" s="147"/>
      <c r="M543" s="147"/>
      <c r="N543" s="134"/>
      <c r="O543" s="132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9"/>
      <c r="AA543" s="149"/>
      <c r="AB543" s="149"/>
      <c r="AC543" s="69"/>
      <c r="AD543" s="71" t="s">
        <v>911</v>
      </c>
      <c r="AQ543" s="72"/>
      <c r="AR543" s="257"/>
      <c r="AS543" s="258"/>
    </row>
    <row r="544" spans="1:45">
      <c r="A544" s="269" t="s">
        <v>829</v>
      </c>
      <c r="B544" s="270"/>
      <c r="C544" s="270"/>
      <c r="D544" s="270"/>
      <c r="E544" s="270"/>
      <c r="F544" s="270"/>
      <c r="G544" s="270"/>
      <c r="H544" s="259" t="s">
        <v>909</v>
      </c>
      <c r="I544" s="259"/>
      <c r="J544" s="259"/>
      <c r="K544" s="259"/>
      <c r="L544" s="298" t="s">
        <v>909</v>
      </c>
      <c r="M544" s="298"/>
      <c r="N544" s="299"/>
      <c r="O544" s="132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9"/>
      <c r="AA544" s="149"/>
      <c r="AB544" s="149"/>
      <c r="AC544" s="69"/>
      <c r="AD544" s="71" t="s">
        <v>923</v>
      </c>
      <c r="AQ544" s="72"/>
      <c r="AR544" s="257"/>
      <c r="AS544" s="258"/>
    </row>
    <row r="545" spans="1:45">
      <c r="A545" s="269" t="s">
        <v>808</v>
      </c>
      <c r="B545" s="270"/>
      <c r="C545" s="270"/>
      <c r="D545" s="270"/>
      <c r="E545" s="270"/>
      <c r="F545" s="270"/>
      <c r="G545" s="270"/>
      <c r="H545" s="279" t="s">
        <v>909</v>
      </c>
      <c r="I545" s="279"/>
      <c r="J545" s="279"/>
      <c r="K545" s="279"/>
      <c r="L545" s="279"/>
      <c r="M545" s="279"/>
      <c r="N545" s="280"/>
      <c r="O545" s="132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9"/>
      <c r="AA545" s="149"/>
      <c r="AB545" s="149"/>
      <c r="AC545" s="69"/>
      <c r="AD545" s="71" t="s">
        <v>924</v>
      </c>
      <c r="AQ545" s="72"/>
      <c r="AR545" s="257"/>
      <c r="AS545" s="258"/>
    </row>
    <row r="546" spans="1:45">
      <c r="A546" s="267" t="s">
        <v>810</v>
      </c>
      <c r="B546" s="268"/>
      <c r="C546" s="268"/>
      <c r="D546" s="268"/>
      <c r="E546" s="268"/>
      <c r="F546" s="268"/>
      <c r="G546" s="268"/>
      <c r="H546" s="347" t="s">
        <v>910</v>
      </c>
      <c r="I546" s="347"/>
      <c r="J546" s="347"/>
      <c r="K546" s="347"/>
      <c r="L546" s="347"/>
      <c r="M546" s="347"/>
      <c r="N546" s="348"/>
      <c r="O546" s="132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  <c r="AB546" s="149"/>
      <c r="AC546" s="69"/>
      <c r="AD546" s="71" t="s">
        <v>925</v>
      </c>
      <c r="AQ546" s="72"/>
      <c r="AR546" s="257"/>
      <c r="AS546" s="258"/>
    </row>
    <row r="547" spans="1:45">
      <c r="A547" s="274" t="s">
        <v>816</v>
      </c>
      <c r="B547" s="261"/>
      <c r="C547" s="261"/>
      <c r="D547" s="261"/>
      <c r="E547" s="261"/>
      <c r="F547" s="261"/>
      <c r="G547" s="261"/>
      <c r="H547" s="321"/>
      <c r="I547" s="321"/>
      <c r="J547" s="321"/>
      <c r="K547" s="321"/>
      <c r="L547" s="321"/>
      <c r="M547" s="321"/>
      <c r="N547" s="349"/>
      <c r="O547" s="132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  <c r="AB547" s="149"/>
      <c r="AC547" s="69"/>
      <c r="AD547" s="71" t="s">
        <v>926</v>
      </c>
      <c r="AQ547" s="72"/>
      <c r="AR547" s="257"/>
      <c r="AS547" s="258"/>
    </row>
    <row r="548" spans="1:45">
      <c r="A548" s="267" t="s">
        <v>811</v>
      </c>
      <c r="B548" s="268"/>
      <c r="C548" s="268"/>
      <c r="D548" s="268"/>
      <c r="E548" s="268"/>
      <c r="F548" s="268"/>
      <c r="G548" s="268"/>
      <c r="H548" s="321" t="s">
        <v>909</v>
      </c>
      <c r="I548" s="321"/>
      <c r="J548" s="321"/>
      <c r="K548" s="321"/>
      <c r="L548" s="321"/>
      <c r="M548" s="321"/>
      <c r="N548" s="349"/>
      <c r="O548" s="132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  <c r="AB548" s="149"/>
      <c r="AC548" s="69"/>
      <c r="AD548" s="71" t="s">
        <v>912</v>
      </c>
      <c r="AQ548" s="72"/>
      <c r="AR548" s="257"/>
      <c r="AS548" s="258"/>
    </row>
    <row r="549" spans="1:45">
      <c r="A549" s="269" t="s">
        <v>817</v>
      </c>
      <c r="B549" s="270"/>
      <c r="C549" s="270"/>
      <c r="D549" s="270"/>
      <c r="E549" s="270"/>
      <c r="F549" s="270"/>
      <c r="G549" s="270"/>
      <c r="H549" s="268" t="s">
        <v>78</v>
      </c>
      <c r="I549" s="268"/>
      <c r="J549" s="268"/>
      <c r="K549" s="268"/>
      <c r="L549" s="268"/>
      <c r="M549" s="268"/>
      <c r="N549" s="350"/>
      <c r="O549" s="132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  <c r="AB549" s="149"/>
      <c r="AC549" s="69"/>
      <c r="AD549" s="71" t="s">
        <v>913</v>
      </c>
      <c r="AQ549" s="72"/>
      <c r="AR549" s="257"/>
      <c r="AS549" s="258"/>
    </row>
    <row r="550" spans="1:45">
      <c r="A550" s="265" t="s">
        <v>818</v>
      </c>
      <c r="B550" s="266"/>
      <c r="C550" s="266"/>
      <c r="D550" s="266"/>
      <c r="E550" s="266"/>
      <c r="F550" s="266"/>
      <c r="G550" s="266"/>
      <c r="H550" s="321"/>
      <c r="I550" s="321"/>
      <c r="J550" s="321"/>
      <c r="K550" s="321"/>
      <c r="L550" s="321"/>
      <c r="M550" s="321"/>
      <c r="N550" s="349"/>
      <c r="O550" s="132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  <c r="AB550" s="149"/>
      <c r="AC550" s="69"/>
      <c r="AD550" s="71" t="s">
        <v>914</v>
      </c>
      <c r="AQ550" s="72"/>
      <c r="AR550" s="257"/>
      <c r="AS550" s="258"/>
    </row>
    <row r="551" spans="1:45">
      <c r="A551" s="267" t="s">
        <v>809</v>
      </c>
      <c r="B551" s="268"/>
      <c r="C551" s="268"/>
      <c r="D551" s="268"/>
      <c r="E551" s="268"/>
      <c r="F551" s="268"/>
      <c r="G551" s="268"/>
      <c r="H551" s="321" t="s">
        <v>78</v>
      </c>
      <c r="I551" s="321"/>
      <c r="J551" s="321"/>
      <c r="K551" s="321"/>
      <c r="L551" s="321"/>
      <c r="M551" s="321"/>
      <c r="N551" s="349"/>
      <c r="O551" s="132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  <c r="AB551" s="149"/>
      <c r="AC551" s="69"/>
      <c r="AD551" s="71" t="s">
        <v>915</v>
      </c>
      <c r="AQ551" s="72"/>
      <c r="AR551" s="257"/>
      <c r="AS551" s="258"/>
    </row>
    <row r="552" spans="1:45">
      <c r="A552" s="269" t="s">
        <v>819</v>
      </c>
      <c r="B552" s="270"/>
      <c r="C552" s="270"/>
      <c r="D552" s="270"/>
      <c r="E552" s="270"/>
      <c r="F552" s="270"/>
      <c r="G552" s="270"/>
      <c r="H552" s="321" t="s">
        <v>78</v>
      </c>
      <c r="I552" s="321"/>
      <c r="J552" s="321"/>
      <c r="K552" s="321"/>
      <c r="L552" s="321"/>
      <c r="M552" s="321"/>
      <c r="N552" s="349"/>
      <c r="O552" s="132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9"/>
      <c r="AA552" s="149"/>
      <c r="AB552" s="149"/>
      <c r="AC552" s="69"/>
      <c r="AD552" s="71" t="s">
        <v>916</v>
      </c>
      <c r="AQ552" s="72"/>
      <c r="AR552" s="257"/>
      <c r="AS552" s="258"/>
    </row>
    <row r="553" spans="1:45">
      <c r="A553" s="269" t="s">
        <v>812</v>
      </c>
      <c r="B553" s="270"/>
      <c r="C553" s="270"/>
      <c r="D553" s="270"/>
      <c r="E553" s="270"/>
      <c r="F553" s="270"/>
      <c r="G553" s="270"/>
      <c r="H553" s="148" t="s">
        <v>724</v>
      </c>
      <c r="I553" s="149" t="s">
        <v>821</v>
      </c>
      <c r="J553" s="149"/>
      <c r="K553" s="148" t="s">
        <v>822</v>
      </c>
      <c r="L553" s="149" t="s">
        <v>823</v>
      </c>
      <c r="M553" s="149"/>
      <c r="N553" s="149"/>
      <c r="O553" s="132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  <c r="AB553" s="149"/>
      <c r="AC553" s="69"/>
      <c r="AD553" s="71" t="s">
        <v>917</v>
      </c>
      <c r="AQ553" s="72"/>
      <c r="AR553" s="257"/>
      <c r="AS553" s="258"/>
    </row>
    <row r="554" spans="1:45">
      <c r="A554" s="269" t="s">
        <v>813</v>
      </c>
      <c r="B554" s="270"/>
      <c r="C554" s="270"/>
      <c r="D554" s="270"/>
      <c r="E554" s="270"/>
      <c r="F554" s="270"/>
      <c r="G554" s="270"/>
      <c r="H554" s="148" t="s">
        <v>724</v>
      </c>
      <c r="I554" s="149" t="s">
        <v>821</v>
      </c>
      <c r="J554" s="149"/>
      <c r="K554" s="148" t="s">
        <v>822</v>
      </c>
      <c r="L554" s="149" t="s">
        <v>823</v>
      </c>
      <c r="M554" s="149"/>
      <c r="N554" s="149"/>
      <c r="O554" s="132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  <c r="AB554" s="149"/>
      <c r="AC554" s="69"/>
      <c r="AD554" s="71" t="s">
        <v>918</v>
      </c>
      <c r="AQ554" s="72"/>
      <c r="AR554" s="257"/>
      <c r="AS554" s="258"/>
    </row>
    <row r="555" spans="1:45">
      <c r="A555" s="267" t="s">
        <v>820</v>
      </c>
      <c r="B555" s="268"/>
      <c r="C555" s="268"/>
      <c r="D555" s="268"/>
      <c r="E555" s="268"/>
      <c r="F555" s="268"/>
      <c r="G555" s="268"/>
      <c r="H555" s="148" t="s">
        <v>724</v>
      </c>
      <c r="I555" s="149" t="s">
        <v>821</v>
      </c>
      <c r="J555" s="149"/>
      <c r="K555" s="148" t="s">
        <v>822</v>
      </c>
      <c r="L555" s="149" t="s">
        <v>823</v>
      </c>
      <c r="M555" s="149"/>
      <c r="N555" s="149"/>
      <c r="O555" s="132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  <c r="AB555" s="149"/>
      <c r="AC555" s="84" t="s">
        <v>227</v>
      </c>
      <c r="AQ555" s="72"/>
      <c r="AR555" s="257"/>
      <c r="AS555" s="258"/>
    </row>
    <row r="556" spans="1:45">
      <c r="A556" s="271" t="s">
        <v>824</v>
      </c>
      <c r="B556" s="272"/>
      <c r="C556" s="272"/>
      <c r="D556" s="272"/>
      <c r="E556" s="272"/>
      <c r="F556" s="272"/>
      <c r="G556" s="272"/>
      <c r="H556" s="272"/>
      <c r="I556" s="272"/>
      <c r="J556" s="272"/>
      <c r="K556" s="272"/>
      <c r="L556" s="272"/>
      <c r="M556" s="272"/>
      <c r="N556" s="273"/>
      <c r="O556" s="8"/>
      <c r="AC556" s="69"/>
      <c r="AD556" s="311" t="s">
        <v>31</v>
      </c>
      <c r="AE556" s="311"/>
      <c r="AF556" s="311"/>
      <c r="AG556" s="311"/>
      <c r="AH556" s="313" t="s">
        <v>63</v>
      </c>
      <c r="AI556" s="313"/>
      <c r="AJ556" s="313"/>
      <c r="AK556" s="313"/>
      <c r="AL556" s="311" t="s">
        <v>216</v>
      </c>
      <c r="AM556" s="311"/>
      <c r="AN556" s="311"/>
      <c r="AO556" s="313" t="s">
        <v>56</v>
      </c>
      <c r="AP556" s="313"/>
      <c r="AQ556" s="314"/>
      <c r="AR556" s="257"/>
      <c r="AS556" s="258"/>
    </row>
    <row r="557" spans="1:45">
      <c r="A557" s="69" t="s">
        <v>996</v>
      </c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2"/>
      <c r="O557" s="8"/>
      <c r="AC557" s="69"/>
      <c r="AD557" s="310" t="s">
        <v>219</v>
      </c>
      <c r="AE557" s="310"/>
      <c r="AF557" s="310"/>
      <c r="AG557" s="310"/>
      <c r="AH557" s="307" t="s">
        <v>919</v>
      </c>
      <c r="AI557" s="307"/>
      <c r="AJ557" s="307"/>
      <c r="AK557" s="307"/>
      <c r="AL557" s="310" t="s">
        <v>50</v>
      </c>
      <c r="AM557" s="310"/>
      <c r="AN557" s="310"/>
      <c r="AO557" s="307" t="s">
        <v>909</v>
      </c>
      <c r="AP557" s="307"/>
      <c r="AQ557" s="318"/>
      <c r="AR557" s="257"/>
      <c r="AS557" s="258"/>
    </row>
    <row r="558" spans="1:45">
      <c r="A558" s="184"/>
      <c r="B558" s="185"/>
      <c r="C558" s="185"/>
      <c r="D558" s="185"/>
      <c r="E558" s="185"/>
      <c r="F558" s="185"/>
      <c r="G558" s="185"/>
      <c r="H558" s="71"/>
      <c r="I558" s="71"/>
      <c r="J558" s="71"/>
      <c r="K558" s="71"/>
      <c r="L558" s="71"/>
      <c r="M558" s="71"/>
      <c r="N558" s="72"/>
      <c r="O558" s="8"/>
      <c r="AC558" s="69"/>
      <c r="AD558" s="311" t="s">
        <v>33</v>
      </c>
      <c r="AE558" s="311"/>
      <c r="AF558" s="311"/>
      <c r="AG558" s="311"/>
      <c r="AH558" s="312">
        <v>2</v>
      </c>
      <c r="AI558" s="312"/>
      <c r="AJ558" s="312"/>
      <c r="AK558" s="312"/>
      <c r="AL558" s="311" t="s">
        <v>22</v>
      </c>
      <c r="AM558" s="311"/>
      <c r="AN558" s="311"/>
      <c r="AO558" s="313">
        <v>90.25</v>
      </c>
      <c r="AP558" s="313"/>
      <c r="AQ558" s="314"/>
      <c r="AR558" s="257"/>
      <c r="AS558" s="258"/>
    </row>
    <row r="559" spans="1:45">
      <c r="A559" s="186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2"/>
      <c r="O559" s="8"/>
      <c r="AC559" s="69"/>
      <c r="AD559" s="310" t="s">
        <v>48</v>
      </c>
      <c r="AE559" s="310"/>
      <c r="AF559" s="310"/>
      <c r="AG559" s="310"/>
      <c r="AH559" s="307" t="s">
        <v>90</v>
      </c>
      <c r="AI559" s="307"/>
      <c r="AJ559" s="307"/>
      <c r="AK559" s="307"/>
      <c r="AL559" s="310" t="s">
        <v>49</v>
      </c>
      <c r="AM559" s="310"/>
      <c r="AN559" s="310"/>
      <c r="AO559" s="307" t="s">
        <v>91</v>
      </c>
      <c r="AP559" s="307"/>
      <c r="AQ559" s="318"/>
      <c r="AR559" s="257"/>
      <c r="AS559" s="258"/>
    </row>
    <row r="560" spans="1:45">
      <c r="A560" s="184"/>
      <c r="B560" s="185"/>
      <c r="C560" s="185"/>
      <c r="D560" s="185"/>
      <c r="E560" s="185"/>
      <c r="F560" s="185"/>
      <c r="G560" s="185"/>
      <c r="H560" s="71"/>
      <c r="I560" s="71"/>
      <c r="J560" s="71"/>
      <c r="K560" s="71"/>
      <c r="L560" s="71"/>
      <c r="M560" s="71"/>
      <c r="N560" s="72"/>
      <c r="O560" s="8"/>
      <c r="AC560" s="84" t="s">
        <v>228</v>
      </c>
      <c r="AD560" s="200"/>
      <c r="AQ560" s="72"/>
      <c r="AR560" s="257"/>
      <c r="AS560" s="258"/>
    </row>
    <row r="561" spans="1:45">
      <c r="A561" s="69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8"/>
      <c r="AC561" s="69"/>
      <c r="AD561" s="71" t="s">
        <v>78</v>
      </c>
      <c r="AQ561" s="72"/>
      <c r="AR561" s="257"/>
      <c r="AS561" s="258"/>
    </row>
    <row r="562" spans="1:45" ht="12.75" thickBot="1">
      <c r="A562" s="271" t="s">
        <v>740</v>
      </c>
      <c r="B562" s="272"/>
      <c r="C562" s="272"/>
      <c r="D562" s="272"/>
      <c r="E562" s="272"/>
      <c r="F562" s="272"/>
      <c r="G562" s="272"/>
      <c r="H562" s="272"/>
      <c r="I562" s="272"/>
      <c r="J562" s="272"/>
      <c r="K562" s="272"/>
      <c r="L562" s="272"/>
      <c r="M562" s="272"/>
      <c r="N562" s="273"/>
      <c r="O562" s="8"/>
      <c r="AC562" s="73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5"/>
      <c r="AR562" s="257"/>
      <c r="AS562" s="258"/>
    </row>
    <row r="563" spans="1:45">
      <c r="A563" s="354" t="s">
        <v>986</v>
      </c>
      <c r="B563" s="276"/>
      <c r="C563" s="149" t="s">
        <v>920</v>
      </c>
      <c r="N563" s="9"/>
      <c r="O563" s="8"/>
      <c r="AC563" s="329" t="s">
        <v>254</v>
      </c>
      <c r="AD563" s="330"/>
      <c r="AE563" s="330"/>
      <c r="AF563" s="330"/>
      <c r="AG563" s="330"/>
      <c r="AH563" s="330"/>
      <c r="AI563" s="330"/>
      <c r="AJ563" s="330"/>
      <c r="AK563" s="330"/>
      <c r="AL563" s="330"/>
      <c r="AM563" s="330"/>
      <c r="AN563" s="330"/>
      <c r="AO563" s="330"/>
      <c r="AP563" s="330"/>
      <c r="AQ563" s="331"/>
      <c r="AR563" s="257"/>
      <c r="AS563" s="258"/>
    </row>
    <row r="564" spans="1:45" ht="12.75" thickBot="1">
      <c r="A564" s="354" t="s">
        <v>985</v>
      </c>
      <c r="B564" s="276"/>
      <c r="C564" s="149" t="s">
        <v>921</v>
      </c>
      <c r="N564" s="9"/>
      <c r="O564" s="8"/>
      <c r="AC564" s="69"/>
      <c r="AD564" s="201"/>
      <c r="AI564" s="76"/>
      <c r="AQ564" s="72"/>
      <c r="AR564" s="257"/>
      <c r="AS564" s="258"/>
    </row>
    <row r="565" spans="1:45">
      <c r="A565" s="354" t="s">
        <v>987</v>
      </c>
      <c r="B565" s="276"/>
      <c r="C565" s="149" t="s">
        <v>728</v>
      </c>
      <c r="N565" s="9"/>
      <c r="O565" s="262" t="s">
        <v>67</v>
      </c>
      <c r="P565" s="263"/>
      <c r="Q565" s="263"/>
      <c r="R565" s="263"/>
      <c r="S565" s="263"/>
      <c r="T565" s="263"/>
      <c r="U565" s="263"/>
      <c r="V565" s="264"/>
      <c r="W565" s="23"/>
      <c r="X565" s="24" t="s">
        <v>245</v>
      </c>
      <c r="Y565" s="24"/>
      <c r="Z565" s="24"/>
      <c r="AA565" s="24"/>
      <c r="AB565" s="25"/>
      <c r="AC565" s="69"/>
      <c r="AD565" s="201"/>
      <c r="AI565" s="76"/>
      <c r="AQ565" s="72"/>
      <c r="AR565" s="257"/>
      <c r="AS565" s="258"/>
    </row>
    <row r="566" spans="1:45">
      <c r="A566" s="354" t="s">
        <v>985</v>
      </c>
      <c r="B566" s="276"/>
      <c r="C566" s="149" t="s">
        <v>71</v>
      </c>
      <c r="N566" s="9"/>
      <c r="O566" s="8"/>
      <c r="R566" s="297" t="s">
        <v>46</v>
      </c>
      <c r="S566" s="297"/>
      <c r="T566" s="297" t="s">
        <v>47</v>
      </c>
      <c r="U566" s="297"/>
      <c r="V566" s="9"/>
      <c r="W566" s="8"/>
      <c r="X566" s="288" t="s">
        <v>220</v>
      </c>
      <c r="Y566" s="288"/>
      <c r="Z566" s="301">
        <v>0.1</v>
      </c>
      <c r="AA566" s="301"/>
      <c r="AB566" s="9"/>
      <c r="AC566" s="69"/>
      <c r="AD566" s="201"/>
      <c r="AI566" s="76"/>
      <c r="AQ566" s="72"/>
      <c r="AR566" s="257"/>
      <c r="AS566" s="258"/>
    </row>
    <row r="567" spans="1:45">
      <c r="A567" s="354" t="s">
        <v>988</v>
      </c>
      <c r="B567" s="27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9"/>
      <c r="O567" s="8"/>
      <c r="P567" s="146" t="s">
        <v>42</v>
      </c>
      <c r="Q567" s="146"/>
      <c r="R567" s="288">
        <v>2</v>
      </c>
      <c r="S567" s="288"/>
      <c r="T567" s="288">
        <v>4</v>
      </c>
      <c r="U567" s="288"/>
      <c r="V567" s="9"/>
      <c r="W567" s="8"/>
      <c r="X567" s="289" t="s">
        <v>25</v>
      </c>
      <c r="Y567" s="289"/>
      <c r="Z567" s="290">
        <v>0.28000000000000003</v>
      </c>
      <c r="AA567" s="290"/>
      <c r="AB567" s="9"/>
      <c r="AC567" s="69"/>
      <c r="AD567" s="201"/>
      <c r="AI567" s="76"/>
      <c r="AQ567" s="72"/>
      <c r="AR567" s="257"/>
      <c r="AS567" s="258"/>
    </row>
    <row r="568" spans="1:45">
      <c r="A568" s="354" t="s">
        <v>988</v>
      </c>
      <c r="B568" s="27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9"/>
      <c r="O568" s="8"/>
      <c r="P568" s="151" t="s">
        <v>184</v>
      </c>
      <c r="Q568" s="151"/>
      <c r="R568" s="289">
        <v>2</v>
      </c>
      <c r="S568" s="289"/>
      <c r="T568" s="289">
        <v>4</v>
      </c>
      <c r="U568" s="289"/>
      <c r="V568" s="9"/>
      <c r="W568" s="8"/>
      <c r="X568" s="288" t="s">
        <v>28</v>
      </c>
      <c r="Y568" s="288"/>
      <c r="Z568" s="301">
        <v>0.496</v>
      </c>
      <c r="AA568" s="301"/>
      <c r="AB568" s="9"/>
      <c r="AC568" s="69"/>
      <c r="AD568" s="201"/>
      <c r="AI568" s="76"/>
      <c r="AQ568" s="72"/>
      <c r="AR568" s="257"/>
      <c r="AS568" s="258"/>
    </row>
    <row r="569" spans="1:45">
      <c r="A569" s="354" t="s">
        <v>988</v>
      </c>
      <c r="B569" s="27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9"/>
      <c r="O569" s="8"/>
      <c r="P569" s="146" t="s">
        <v>43</v>
      </c>
      <c r="Q569" s="146"/>
      <c r="R569" s="288">
        <v>2</v>
      </c>
      <c r="S569" s="288"/>
      <c r="T569" s="288">
        <v>4</v>
      </c>
      <c r="U569" s="288"/>
      <c r="V569" s="9"/>
      <c r="W569" s="8"/>
      <c r="X569" s="289" t="s">
        <v>122</v>
      </c>
      <c r="Y569" s="289"/>
      <c r="Z569" s="290">
        <v>0.69699999999999995</v>
      </c>
      <c r="AA569" s="290"/>
      <c r="AB569" s="9"/>
      <c r="AC569" s="69"/>
      <c r="AD569" s="201"/>
      <c r="AQ569" s="72"/>
      <c r="AR569" s="257"/>
      <c r="AS569" s="258"/>
    </row>
    <row r="570" spans="1:45">
      <c r="A570" s="354" t="s">
        <v>988</v>
      </c>
      <c r="B570" s="27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9"/>
      <c r="O570" s="8"/>
      <c r="P570" s="151" t="s">
        <v>40</v>
      </c>
      <c r="Q570" s="151"/>
      <c r="R570" s="289">
        <v>2</v>
      </c>
      <c r="S570" s="289"/>
      <c r="T570" s="289">
        <v>4</v>
      </c>
      <c r="U570" s="289"/>
      <c r="V570" s="9"/>
      <c r="W570" s="8"/>
      <c r="X570" s="288" t="s">
        <v>123</v>
      </c>
      <c r="Y570" s="288"/>
      <c r="Z570" s="301">
        <v>0.84799999999999998</v>
      </c>
      <c r="AA570" s="301"/>
      <c r="AB570" s="9"/>
      <c r="AC570" s="69"/>
      <c r="AD570" s="201"/>
      <c r="AI570" s="76"/>
      <c r="AQ570" s="72"/>
      <c r="AR570" s="257"/>
      <c r="AS570" s="258"/>
    </row>
    <row r="571" spans="1:45">
      <c r="A571" s="354" t="s">
        <v>988</v>
      </c>
      <c r="B571" s="27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9"/>
      <c r="O571" s="8"/>
      <c r="P571" s="146" t="s">
        <v>41</v>
      </c>
      <c r="Q571" s="146"/>
      <c r="R571" s="288">
        <v>2</v>
      </c>
      <c r="S571" s="288"/>
      <c r="T571" s="288">
        <v>4</v>
      </c>
      <c r="U571" s="288"/>
      <c r="V571" s="9"/>
      <c r="W571" s="8"/>
      <c r="X571" s="289" t="s">
        <v>230</v>
      </c>
      <c r="Y571" s="289"/>
      <c r="Z571" s="290">
        <v>0.93899999999999995</v>
      </c>
      <c r="AA571" s="290"/>
      <c r="AB571" s="9"/>
      <c r="AC571" s="69"/>
      <c r="AD571" s="201"/>
      <c r="AI571" s="76"/>
      <c r="AQ571" s="72"/>
      <c r="AR571" s="257"/>
      <c r="AS571" s="258"/>
    </row>
    <row r="572" spans="1:45">
      <c r="A572" s="354" t="s">
        <v>988</v>
      </c>
      <c r="B572" s="27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9"/>
      <c r="O572" s="8"/>
      <c r="P572" s="151" t="s">
        <v>44</v>
      </c>
      <c r="Q572" s="151"/>
      <c r="R572" s="289">
        <v>2</v>
      </c>
      <c r="S572" s="289"/>
      <c r="T572" s="289">
        <v>4</v>
      </c>
      <c r="U572" s="289"/>
      <c r="V572" s="9"/>
      <c r="W572" s="8"/>
      <c r="X572" s="288" t="s">
        <v>231</v>
      </c>
      <c r="Y572" s="288"/>
      <c r="Z572" s="301">
        <v>0.98199999999999998</v>
      </c>
      <c r="AA572" s="301"/>
      <c r="AB572" s="9"/>
      <c r="AC572" s="69"/>
      <c r="AD572" s="201"/>
      <c r="AQ572" s="72"/>
      <c r="AR572" s="257"/>
      <c r="AS572" s="258"/>
    </row>
    <row r="573" spans="1:45">
      <c r="A573" s="354" t="s">
        <v>988</v>
      </c>
      <c r="B573" s="27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9"/>
      <c r="O573" s="8"/>
      <c r="P573" s="146" t="s">
        <v>45</v>
      </c>
      <c r="Q573" s="146"/>
      <c r="R573" s="288">
        <v>2</v>
      </c>
      <c r="S573" s="288"/>
      <c r="T573" s="288">
        <v>4</v>
      </c>
      <c r="U573" s="288"/>
      <c r="V573" s="9"/>
      <c r="W573" s="8"/>
      <c r="X573" s="289" t="s">
        <v>232</v>
      </c>
      <c r="Y573" s="289"/>
      <c r="Z573" s="290">
        <v>0.996</v>
      </c>
      <c r="AA573" s="290"/>
      <c r="AB573" s="9"/>
      <c r="AC573" s="69"/>
      <c r="AD573" s="201"/>
      <c r="AI573" s="76"/>
      <c r="AQ573" s="72"/>
      <c r="AR573" s="257"/>
      <c r="AS573" s="258"/>
    </row>
    <row r="574" spans="1:45" ht="12.75" thickBot="1">
      <c r="A574" s="354" t="s">
        <v>988</v>
      </c>
      <c r="B574" s="27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9"/>
      <c r="O574" s="10"/>
      <c r="P574" s="11"/>
      <c r="Q574" s="11"/>
      <c r="R574" s="11"/>
      <c r="S574" s="11"/>
      <c r="T574" s="11"/>
      <c r="U574" s="11"/>
      <c r="V574" s="12"/>
      <c r="W574" s="10"/>
      <c r="X574" s="322" t="s">
        <v>233</v>
      </c>
      <c r="Y574" s="322"/>
      <c r="Z574" s="306">
        <v>0.999</v>
      </c>
      <c r="AA574" s="306"/>
      <c r="AB574" s="12"/>
      <c r="AC574" s="69"/>
      <c r="AQ574" s="72"/>
      <c r="AR574" s="257"/>
      <c r="AS574" s="258"/>
    </row>
    <row r="575" spans="1:45">
      <c r="A575" s="354" t="s">
        <v>988</v>
      </c>
      <c r="B575" s="27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O575" s="285" t="s">
        <v>255</v>
      </c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  <c r="AA575" s="286"/>
      <c r="AB575" s="287"/>
      <c r="AC575" s="69"/>
      <c r="AD575" s="201"/>
      <c r="AQ575" s="72"/>
      <c r="AR575" s="257"/>
      <c r="AS575" s="258"/>
    </row>
    <row r="576" spans="1:45" ht="12.75" thickBot="1">
      <c r="A576" s="353" t="s">
        <v>988</v>
      </c>
      <c r="B576" s="282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0"/>
      <c r="P576" s="291" t="s">
        <v>256</v>
      </c>
      <c r="Q576" s="291"/>
      <c r="R576" s="291"/>
      <c r="S576" s="11"/>
      <c r="T576" s="11"/>
      <c r="U576" s="11"/>
      <c r="V576" s="291" t="s">
        <v>257</v>
      </c>
      <c r="W576" s="291"/>
      <c r="X576" s="291"/>
      <c r="Y576" s="11"/>
      <c r="Z576" s="11"/>
      <c r="AA576" s="11"/>
      <c r="AB576" s="12"/>
      <c r="AC576" s="73"/>
      <c r="AD576" s="205"/>
      <c r="AE576" s="74"/>
      <c r="AF576" s="74"/>
      <c r="AG576" s="74"/>
      <c r="AH576" s="74"/>
      <c r="AI576" s="206"/>
      <c r="AJ576" s="74"/>
      <c r="AK576" s="74"/>
      <c r="AL576" s="74"/>
      <c r="AM576" s="74"/>
      <c r="AN576" s="74"/>
      <c r="AO576" s="74"/>
      <c r="AP576" s="74"/>
      <c r="AQ576" s="75"/>
      <c r="AR576" s="257"/>
      <c r="AS576" s="258"/>
    </row>
  </sheetData>
  <mergeCells count="2233">
    <mergeCell ref="AR529:AS576"/>
    <mergeCell ref="A574:B574"/>
    <mergeCell ref="X574:Y574"/>
    <mergeCell ref="Z574:AA574"/>
    <mergeCell ref="A575:B575"/>
    <mergeCell ref="O575:AB575"/>
    <mergeCell ref="A576:B576"/>
    <mergeCell ref="P576:R576"/>
    <mergeCell ref="V576:X576"/>
    <mergeCell ref="A572:B572"/>
    <mergeCell ref="R572:S572"/>
    <mergeCell ref="T572:U572"/>
    <mergeCell ref="X572:Y572"/>
    <mergeCell ref="Z572:AA572"/>
    <mergeCell ref="A573:B573"/>
    <mergeCell ref="R573:S573"/>
    <mergeCell ref="T573:U573"/>
    <mergeCell ref="X573:Y573"/>
    <mergeCell ref="Z573:AA573"/>
    <mergeCell ref="A570:B570"/>
    <mergeCell ref="R570:S570"/>
    <mergeCell ref="T570:U570"/>
    <mergeCell ref="X570:Y570"/>
    <mergeCell ref="Z570:AA570"/>
    <mergeCell ref="A571:B571"/>
    <mergeCell ref="R571:S571"/>
    <mergeCell ref="T571:U571"/>
    <mergeCell ref="X571:Y571"/>
    <mergeCell ref="Z571:AA571"/>
    <mergeCell ref="A568:B568"/>
    <mergeCell ref="R568:S568"/>
    <mergeCell ref="T568:U568"/>
    <mergeCell ref="X568:Y568"/>
    <mergeCell ref="Z568:AA568"/>
    <mergeCell ref="A569:B569"/>
    <mergeCell ref="R569:S569"/>
    <mergeCell ref="T569:U569"/>
    <mergeCell ref="X569:Y569"/>
    <mergeCell ref="Z569:AA569"/>
    <mergeCell ref="X566:Y566"/>
    <mergeCell ref="Z566:AA566"/>
    <mergeCell ref="A567:B567"/>
    <mergeCell ref="R567:S567"/>
    <mergeCell ref="T567:U567"/>
    <mergeCell ref="X567:Y567"/>
    <mergeCell ref="Z567:AA567"/>
    <mergeCell ref="A564:B564"/>
    <mergeCell ref="A565:B565"/>
    <mergeCell ref="O565:V565"/>
    <mergeCell ref="A566:B566"/>
    <mergeCell ref="R566:S566"/>
    <mergeCell ref="T566:U566"/>
    <mergeCell ref="AD559:AG559"/>
    <mergeCell ref="AH559:AK559"/>
    <mergeCell ref="AL559:AN559"/>
    <mergeCell ref="AO559:AQ559"/>
    <mergeCell ref="A562:N562"/>
    <mergeCell ref="A563:B563"/>
    <mergeCell ref="AC563:AQ563"/>
    <mergeCell ref="AD557:AG557"/>
    <mergeCell ref="AH557:AK557"/>
    <mergeCell ref="AL557:AN557"/>
    <mergeCell ref="AO557:AQ557"/>
    <mergeCell ref="AD558:AG558"/>
    <mergeCell ref="AH558:AK558"/>
    <mergeCell ref="AL558:AN558"/>
    <mergeCell ref="AO558:AQ558"/>
    <mergeCell ref="A555:G555"/>
    <mergeCell ref="A556:N556"/>
    <mergeCell ref="AD556:AG556"/>
    <mergeCell ref="AH556:AK556"/>
    <mergeCell ref="AL556:AN556"/>
    <mergeCell ref="AO556:AQ556"/>
    <mergeCell ref="A551:G551"/>
    <mergeCell ref="H551:N551"/>
    <mergeCell ref="A552:G552"/>
    <mergeCell ref="H552:N552"/>
    <mergeCell ref="A553:G553"/>
    <mergeCell ref="A554:G554"/>
    <mergeCell ref="A548:G548"/>
    <mergeCell ref="H548:N548"/>
    <mergeCell ref="A549:G549"/>
    <mergeCell ref="H549:N549"/>
    <mergeCell ref="A550:G550"/>
    <mergeCell ref="H550:N550"/>
    <mergeCell ref="A545:G545"/>
    <mergeCell ref="H545:N545"/>
    <mergeCell ref="A546:G546"/>
    <mergeCell ref="H546:N546"/>
    <mergeCell ref="A547:G547"/>
    <mergeCell ref="H547:N547"/>
    <mergeCell ref="A544:G544"/>
    <mergeCell ref="H544:K544"/>
    <mergeCell ref="L544:N544"/>
    <mergeCell ref="L540:O540"/>
    <mergeCell ref="P540:R540"/>
    <mergeCell ref="S540:T540"/>
    <mergeCell ref="U540:X540"/>
    <mergeCell ref="Y540:AA540"/>
    <mergeCell ref="AB540:AC540"/>
    <mergeCell ref="Y538:AA538"/>
    <mergeCell ref="AB538:AC538"/>
    <mergeCell ref="AF538:AP538"/>
    <mergeCell ref="B539:I539"/>
    <mergeCell ref="L539:O539"/>
    <mergeCell ref="P539:R539"/>
    <mergeCell ref="S539:T539"/>
    <mergeCell ref="U539:X539"/>
    <mergeCell ref="Y539:AA539"/>
    <mergeCell ref="AB539:AC539"/>
    <mergeCell ref="B538:E538"/>
    <mergeCell ref="F538:I538"/>
    <mergeCell ref="L538:O538"/>
    <mergeCell ref="P538:R538"/>
    <mergeCell ref="S538:T538"/>
    <mergeCell ref="U538:X538"/>
    <mergeCell ref="Y536:AA536"/>
    <mergeCell ref="AB536:AC536"/>
    <mergeCell ref="AJ534:AL534"/>
    <mergeCell ref="AN534:AP534"/>
    <mergeCell ref="AQ534:AQ539"/>
    <mergeCell ref="F535:H535"/>
    <mergeCell ref="L535:O535"/>
    <mergeCell ref="P535:R535"/>
    <mergeCell ref="S535:T535"/>
    <mergeCell ref="U535:X535"/>
    <mergeCell ref="Y535:AA535"/>
    <mergeCell ref="AB535:AC535"/>
    <mergeCell ref="A541:N541"/>
    <mergeCell ref="AC541:AQ541"/>
    <mergeCell ref="A542:G542"/>
    <mergeCell ref="A543:G543"/>
    <mergeCell ref="H543:K543"/>
    <mergeCell ref="AN533:AP533"/>
    <mergeCell ref="F534:H534"/>
    <mergeCell ref="L534:O534"/>
    <mergeCell ref="P534:R534"/>
    <mergeCell ref="S534:T534"/>
    <mergeCell ref="U534:X534"/>
    <mergeCell ref="Y534:AA534"/>
    <mergeCell ref="AB534:AC534"/>
    <mergeCell ref="AE534:AE539"/>
    <mergeCell ref="AF534:AH534"/>
    <mergeCell ref="AE532:AQ532"/>
    <mergeCell ref="F533:H533"/>
    <mergeCell ref="L533:O533"/>
    <mergeCell ref="P533:R533"/>
    <mergeCell ref="S533:T533"/>
    <mergeCell ref="U533:X533"/>
    <mergeCell ref="Y533:AA533"/>
    <mergeCell ref="AB533:AC533"/>
    <mergeCell ref="AF533:AH533"/>
    <mergeCell ref="AI533:AM533"/>
    <mergeCell ref="L537:O537"/>
    <mergeCell ref="P537:R537"/>
    <mergeCell ref="S537:T537"/>
    <mergeCell ref="U537:X537"/>
    <mergeCell ref="Y537:AA537"/>
    <mergeCell ref="AB537:AC537"/>
    <mergeCell ref="AF535:AP535"/>
    <mergeCell ref="F536:H536"/>
    <mergeCell ref="L536:O536"/>
    <mergeCell ref="P536:R536"/>
    <mergeCell ref="S536:T536"/>
    <mergeCell ref="U536:X536"/>
    <mergeCell ref="AB531:AC531"/>
    <mergeCell ref="AG531:AK531"/>
    <mergeCell ref="AL531:AN531"/>
    <mergeCell ref="F532:H532"/>
    <mergeCell ref="L532:O532"/>
    <mergeCell ref="P532:R532"/>
    <mergeCell ref="S532:T532"/>
    <mergeCell ref="U532:X532"/>
    <mergeCell ref="Y532:AA532"/>
    <mergeCell ref="AB532:AC532"/>
    <mergeCell ref="AK529:AQ529"/>
    <mergeCell ref="A530:J530"/>
    <mergeCell ref="K530:AD530"/>
    <mergeCell ref="AE530:AQ530"/>
    <mergeCell ref="F531:H531"/>
    <mergeCell ref="L531:O531"/>
    <mergeCell ref="P531:R531"/>
    <mergeCell ref="S531:T531"/>
    <mergeCell ref="U531:X531"/>
    <mergeCell ref="Y531:AA531"/>
    <mergeCell ref="A529:C529"/>
    <mergeCell ref="D529:N529"/>
    <mergeCell ref="O529:Q529"/>
    <mergeCell ref="R529:AC529"/>
    <mergeCell ref="AD529:AG529"/>
    <mergeCell ref="AH529:AJ529"/>
    <mergeCell ref="BF32:BL32"/>
    <mergeCell ref="A28:N28"/>
    <mergeCell ref="BF14:BL14"/>
    <mergeCell ref="BF16:BL16"/>
    <mergeCell ref="BF18:BL18"/>
    <mergeCell ref="BF20:BL20"/>
    <mergeCell ref="BF22:BL22"/>
    <mergeCell ref="BF24:BL24"/>
    <mergeCell ref="BF26:BL26"/>
    <mergeCell ref="BF28:BL28"/>
    <mergeCell ref="A500:G500"/>
    <mergeCell ref="A502:G502"/>
    <mergeCell ref="A504:G504"/>
    <mergeCell ref="A514:N514"/>
    <mergeCell ref="A506:G506"/>
    <mergeCell ref="A494:G494"/>
    <mergeCell ref="A497:G497"/>
    <mergeCell ref="A499:G499"/>
    <mergeCell ref="A508:N508"/>
    <mergeCell ref="A507:G507"/>
    <mergeCell ref="BF30:BL30"/>
    <mergeCell ref="A426:B426"/>
    <mergeCell ref="A496:G496"/>
    <mergeCell ref="A498:G498"/>
    <mergeCell ref="A427:B427"/>
    <mergeCell ref="A446:G446"/>
    <mergeCell ref="A448:G448"/>
    <mergeCell ref="F488:H488"/>
    <mergeCell ref="F483:H483"/>
    <mergeCell ref="A477:B477"/>
    <mergeCell ref="A478:B478"/>
    <mergeCell ref="B394:E394"/>
    <mergeCell ref="A354:G354"/>
    <mergeCell ref="A330:B330"/>
    <mergeCell ref="A331:B331"/>
    <mergeCell ref="A332:B332"/>
    <mergeCell ref="A350:G350"/>
    <mergeCell ref="A352:G352"/>
    <mergeCell ref="A349:N349"/>
    <mergeCell ref="B346:E346"/>
    <mergeCell ref="F346:I346"/>
    <mergeCell ref="L346:O346"/>
    <mergeCell ref="O421:V421"/>
    <mergeCell ref="S394:T394"/>
    <mergeCell ref="U394:X394"/>
    <mergeCell ref="F391:H391"/>
    <mergeCell ref="S340:T340"/>
    <mergeCell ref="U341:X341"/>
    <mergeCell ref="A337:C337"/>
    <mergeCell ref="A382:B382"/>
    <mergeCell ref="F387:H387"/>
    <mergeCell ref="L387:O387"/>
    <mergeCell ref="P387:R387"/>
    <mergeCell ref="S387:T387"/>
    <mergeCell ref="U387:X387"/>
    <mergeCell ref="U388:X388"/>
    <mergeCell ref="A403:G403"/>
    <mergeCell ref="A404:G404"/>
    <mergeCell ref="A405:G405"/>
    <mergeCell ref="P345:R345"/>
    <mergeCell ref="L344:O344"/>
    <mergeCell ref="O337:Q337"/>
    <mergeCell ref="R337:AC337"/>
    <mergeCell ref="K338:AD338"/>
    <mergeCell ref="A138:B138"/>
    <mergeCell ref="A139:B139"/>
    <mergeCell ref="A133:B133"/>
    <mergeCell ref="A206:G206"/>
    <mergeCell ref="A208:G208"/>
    <mergeCell ref="A210:G210"/>
    <mergeCell ref="A164:G164"/>
    <mergeCell ref="A140:B140"/>
    <mergeCell ref="A158:G158"/>
    <mergeCell ref="A160:G160"/>
    <mergeCell ref="O133:V133"/>
    <mergeCell ref="A134:B134"/>
    <mergeCell ref="A135:B135"/>
    <mergeCell ref="A191:B191"/>
    <mergeCell ref="A192:B192"/>
    <mergeCell ref="A185:B185"/>
    <mergeCell ref="A184:B184"/>
    <mergeCell ref="A183:B183"/>
    <mergeCell ref="R183:S183"/>
    <mergeCell ref="T183:U183"/>
    <mergeCell ref="S154:T154"/>
    <mergeCell ref="U154:X154"/>
    <mergeCell ref="X142:Y142"/>
    <mergeCell ref="U150:X150"/>
    <mergeCell ref="Y150:AA150"/>
    <mergeCell ref="F150:H150"/>
    <mergeCell ref="A145:C145"/>
    <mergeCell ref="D145:N145"/>
    <mergeCell ref="O145:Q145"/>
    <mergeCell ref="R145:AC145"/>
    <mergeCell ref="S202:T202"/>
    <mergeCell ref="U202:X202"/>
    <mergeCell ref="A72:G72"/>
    <mergeCell ref="A238:B238"/>
    <mergeCell ref="A239:B239"/>
    <mergeCell ref="AU417:AV417"/>
    <mergeCell ref="A110:G110"/>
    <mergeCell ref="A112:G112"/>
    <mergeCell ref="A114:G114"/>
    <mergeCell ref="AU179:AV179"/>
    <mergeCell ref="A142:B142"/>
    <mergeCell ref="A136:B136"/>
    <mergeCell ref="A62:G62"/>
    <mergeCell ref="A64:G64"/>
    <mergeCell ref="A66:G66"/>
    <mergeCell ref="A34:N34"/>
    <mergeCell ref="A82:N82"/>
    <mergeCell ref="A109:N109"/>
    <mergeCell ref="B107:I107"/>
    <mergeCell ref="L107:O107"/>
    <mergeCell ref="A68:G68"/>
    <mergeCell ref="A70:G70"/>
    <mergeCell ref="A286:B286"/>
    <mergeCell ref="A284:B284"/>
    <mergeCell ref="A277:B277"/>
    <mergeCell ref="B251:I251"/>
    <mergeCell ref="A242:J242"/>
    <mergeCell ref="A241:C241"/>
    <mergeCell ref="D241:N241"/>
    <mergeCell ref="A274:N274"/>
    <mergeCell ref="A275:B275"/>
    <mergeCell ref="A253:N253"/>
    <mergeCell ref="A288:B288"/>
    <mergeCell ref="P288:R288"/>
    <mergeCell ref="V288:X288"/>
    <mergeCell ref="P336:R336"/>
    <mergeCell ref="V336:X336"/>
    <mergeCell ref="A335:B335"/>
    <mergeCell ref="O335:AB335"/>
    <mergeCell ref="A322:N322"/>
    <mergeCell ref="A334:B334"/>
    <mergeCell ref="A328:B328"/>
    <mergeCell ref="X286:Y286"/>
    <mergeCell ref="Z286:AA286"/>
    <mergeCell ref="A287:B287"/>
    <mergeCell ref="O287:AB287"/>
    <mergeCell ref="Z284:AA284"/>
    <mergeCell ref="A285:B285"/>
    <mergeCell ref="R285:S285"/>
    <mergeCell ref="T285:U285"/>
    <mergeCell ref="X285:Y285"/>
    <mergeCell ref="Z285:AA285"/>
    <mergeCell ref="T284:U284"/>
    <mergeCell ref="X284:Y284"/>
    <mergeCell ref="A336:B336"/>
    <mergeCell ref="X334:Y334"/>
    <mergeCell ref="Z334:AA334"/>
    <mergeCell ref="Z332:AA332"/>
    <mergeCell ref="T326:U326"/>
    <mergeCell ref="A323:B323"/>
    <mergeCell ref="X326:Y326"/>
    <mergeCell ref="Z326:AA326"/>
    <mergeCell ref="Z327:AA327"/>
    <mergeCell ref="A327:B327"/>
    <mergeCell ref="R327:S327"/>
    <mergeCell ref="T327:U327"/>
    <mergeCell ref="Z283:AA283"/>
    <mergeCell ref="A283:B283"/>
    <mergeCell ref="R283:S283"/>
    <mergeCell ref="T283:U283"/>
    <mergeCell ref="X283:Y283"/>
    <mergeCell ref="A282:B282"/>
    <mergeCell ref="Z279:AA279"/>
    <mergeCell ref="R282:S282"/>
    <mergeCell ref="T282:U282"/>
    <mergeCell ref="X282:Y282"/>
    <mergeCell ref="Z280:AA280"/>
    <mergeCell ref="R281:S281"/>
    <mergeCell ref="T281:U281"/>
    <mergeCell ref="X281:Y281"/>
    <mergeCell ref="Z281:AA281"/>
    <mergeCell ref="AC275:AQ275"/>
    <mergeCell ref="A276:B276"/>
    <mergeCell ref="R280:S280"/>
    <mergeCell ref="T280:U280"/>
    <mergeCell ref="X280:Y280"/>
    <mergeCell ref="X278:Y278"/>
    <mergeCell ref="Z278:AA278"/>
    <mergeCell ref="A279:B279"/>
    <mergeCell ref="R279:S279"/>
    <mergeCell ref="X279:Y279"/>
    <mergeCell ref="O277:V277"/>
    <mergeCell ref="A278:B278"/>
    <mergeCell ref="R278:S278"/>
    <mergeCell ref="T278:U278"/>
    <mergeCell ref="T279:U279"/>
    <mergeCell ref="A281:B281"/>
    <mergeCell ref="R284:S284"/>
    <mergeCell ref="V432:X432"/>
    <mergeCell ref="AL271:AN271"/>
    <mergeCell ref="AO271:AQ271"/>
    <mergeCell ref="AO270:AQ270"/>
    <mergeCell ref="AD271:AG271"/>
    <mergeCell ref="AH271:AK271"/>
    <mergeCell ref="AD270:AG270"/>
    <mergeCell ref="AH270:AK270"/>
    <mergeCell ref="A430:B430"/>
    <mergeCell ref="X430:Y430"/>
    <mergeCell ref="Z430:AA430"/>
    <mergeCell ref="X428:Y428"/>
    <mergeCell ref="Z426:AA426"/>
    <mergeCell ref="R427:S427"/>
    <mergeCell ref="O431:AB431"/>
    <mergeCell ref="Z428:AA428"/>
    <mergeCell ref="A429:B429"/>
    <mergeCell ref="R429:S429"/>
    <mergeCell ref="T429:U429"/>
    <mergeCell ref="X429:Y429"/>
    <mergeCell ref="Z429:AA429"/>
    <mergeCell ref="A428:B428"/>
    <mergeCell ref="R428:S428"/>
    <mergeCell ref="T428:U428"/>
    <mergeCell ref="T427:U427"/>
    <mergeCell ref="X427:Y427"/>
    <mergeCell ref="Z427:AA427"/>
    <mergeCell ref="R426:S426"/>
    <mergeCell ref="T426:U426"/>
    <mergeCell ref="X426:Y426"/>
    <mergeCell ref="Z282:AA282"/>
    <mergeCell ref="AL269:AN269"/>
    <mergeCell ref="AO269:AQ269"/>
    <mergeCell ref="AC253:AQ253"/>
    <mergeCell ref="L251:O251"/>
    <mergeCell ref="P248:R248"/>
    <mergeCell ref="AB250:AC250"/>
    <mergeCell ref="L252:O252"/>
    <mergeCell ref="P252:R252"/>
    <mergeCell ref="S252:T252"/>
    <mergeCell ref="AD269:AG269"/>
    <mergeCell ref="U252:X252"/>
    <mergeCell ref="AB252:AC252"/>
    <mergeCell ref="U251:X251"/>
    <mergeCell ref="Y251:AA251"/>
    <mergeCell ref="S249:T249"/>
    <mergeCell ref="U248:X248"/>
    <mergeCell ref="Y248:AA248"/>
    <mergeCell ref="AB251:AC251"/>
    <mergeCell ref="Y252:AA252"/>
    <mergeCell ref="P251:R251"/>
    <mergeCell ref="S251:T251"/>
    <mergeCell ref="S250:T250"/>
    <mergeCell ref="U250:X250"/>
    <mergeCell ref="Y250:AA250"/>
    <mergeCell ref="L248:O248"/>
    <mergeCell ref="U247:X247"/>
    <mergeCell ref="Y247:AA247"/>
    <mergeCell ref="AB247:AC247"/>
    <mergeCell ref="S248:T248"/>
    <mergeCell ref="B250:E250"/>
    <mergeCell ref="F250:I250"/>
    <mergeCell ref="L250:O250"/>
    <mergeCell ref="P250:R250"/>
    <mergeCell ref="L249:O249"/>
    <mergeCell ref="P249:R249"/>
    <mergeCell ref="AF247:AP247"/>
    <mergeCell ref="F247:H247"/>
    <mergeCell ref="L247:O247"/>
    <mergeCell ref="P247:R247"/>
    <mergeCell ref="S247:T247"/>
    <mergeCell ref="AE246:AE251"/>
    <mergeCell ref="AB248:AC248"/>
    <mergeCell ref="U249:X249"/>
    <mergeCell ref="Y249:AA249"/>
    <mergeCell ref="AB249:AC249"/>
    <mergeCell ref="U246:X246"/>
    <mergeCell ref="Y246:AA246"/>
    <mergeCell ref="AB246:AC246"/>
    <mergeCell ref="AF246:AH246"/>
    <mergeCell ref="F246:H246"/>
    <mergeCell ref="L246:O246"/>
    <mergeCell ref="P246:R246"/>
    <mergeCell ref="S246:T246"/>
    <mergeCell ref="F248:H248"/>
    <mergeCell ref="Y245:AA245"/>
    <mergeCell ref="F244:H244"/>
    <mergeCell ref="L244:O244"/>
    <mergeCell ref="P244:R244"/>
    <mergeCell ref="S244:T244"/>
    <mergeCell ref="AB245:AC245"/>
    <mergeCell ref="F245:H245"/>
    <mergeCell ref="AB244:AC244"/>
    <mergeCell ref="AE242:AQ242"/>
    <mergeCell ref="F243:H243"/>
    <mergeCell ref="L243:O243"/>
    <mergeCell ref="P243:R243"/>
    <mergeCell ref="S243:T243"/>
    <mergeCell ref="U243:X243"/>
    <mergeCell ref="Y243:AA243"/>
    <mergeCell ref="AB243:AC243"/>
    <mergeCell ref="AD241:AG241"/>
    <mergeCell ref="AH241:AJ241"/>
    <mergeCell ref="AK241:AQ241"/>
    <mergeCell ref="L245:O245"/>
    <mergeCell ref="P245:R245"/>
    <mergeCell ref="S245:T245"/>
    <mergeCell ref="U245:X245"/>
    <mergeCell ref="AR241:AS288"/>
    <mergeCell ref="AG243:AK243"/>
    <mergeCell ref="AN245:AP245"/>
    <mergeCell ref="AJ246:AL246"/>
    <mergeCell ref="AN246:AP246"/>
    <mergeCell ref="AF245:AH245"/>
    <mergeCell ref="AI245:AM245"/>
    <mergeCell ref="AQ246:AQ251"/>
    <mergeCell ref="AL268:AN268"/>
    <mergeCell ref="AL243:AN243"/>
    <mergeCell ref="P144:R144"/>
    <mergeCell ref="V144:X144"/>
    <mergeCell ref="O241:Q241"/>
    <mergeCell ref="R241:AC241"/>
    <mergeCell ref="T189:U189"/>
    <mergeCell ref="X189:Y189"/>
    <mergeCell ref="Z189:AA189"/>
    <mergeCell ref="V192:X192"/>
    <mergeCell ref="Z188:AA188"/>
    <mergeCell ref="O191:AB191"/>
    <mergeCell ref="P192:R192"/>
    <mergeCell ref="X186:Y186"/>
    <mergeCell ref="Z184:AA184"/>
    <mergeCell ref="R185:S185"/>
    <mergeCell ref="T185:U185"/>
    <mergeCell ref="X185:Y185"/>
    <mergeCell ref="Z185:AA185"/>
    <mergeCell ref="R184:S184"/>
    <mergeCell ref="T184:U184"/>
    <mergeCell ref="X184:Y184"/>
    <mergeCell ref="X182:Y182"/>
    <mergeCell ref="Z182:AA182"/>
    <mergeCell ref="Z142:AA142"/>
    <mergeCell ref="A143:B143"/>
    <mergeCell ref="O143:AB143"/>
    <mergeCell ref="A189:B189"/>
    <mergeCell ref="R189:S189"/>
    <mergeCell ref="A144:B144"/>
    <mergeCell ref="A190:B190"/>
    <mergeCell ref="Z140:AA140"/>
    <mergeCell ref="A141:B141"/>
    <mergeCell ref="R141:S141"/>
    <mergeCell ref="T141:U141"/>
    <mergeCell ref="X141:Y141"/>
    <mergeCell ref="Z141:AA141"/>
    <mergeCell ref="R140:S140"/>
    <mergeCell ref="T140:U140"/>
    <mergeCell ref="X140:Y140"/>
    <mergeCell ref="X190:Y190"/>
    <mergeCell ref="Z190:AA190"/>
    <mergeCell ref="A188:B188"/>
    <mergeCell ref="R188:S188"/>
    <mergeCell ref="T188:U188"/>
    <mergeCell ref="X188:Y188"/>
    <mergeCell ref="Z186:AA186"/>
    <mergeCell ref="A187:B187"/>
    <mergeCell ref="R187:S187"/>
    <mergeCell ref="T187:U187"/>
    <mergeCell ref="X187:Y187"/>
    <mergeCell ref="Z187:AA187"/>
    <mergeCell ref="A186:B186"/>
    <mergeCell ref="R186:S186"/>
    <mergeCell ref="T186:U186"/>
    <mergeCell ref="Y154:AA154"/>
    <mergeCell ref="Z138:AA138"/>
    <mergeCell ref="R139:S139"/>
    <mergeCell ref="T139:U139"/>
    <mergeCell ref="X139:Y139"/>
    <mergeCell ref="Z139:AA139"/>
    <mergeCell ref="R138:S138"/>
    <mergeCell ref="T138:U138"/>
    <mergeCell ref="X138:Y138"/>
    <mergeCell ref="Z136:AA136"/>
    <mergeCell ref="R137:S137"/>
    <mergeCell ref="T137:U137"/>
    <mergeCell ref="X137:Y137"/>
    <mergeCell ref="Z137:AA137"/>
    <mergeCell ref="R136:S136"/>
    <mergeCell ref="T136:U136"/>
    <mergeCell ref="X136:Y136"/>
    <mergeCell ref="X134:Y134"/>
    <mergeCell ref="Z134:AA134"/>
    <mergeCell ref="R135:S135"/>
    <mergeCell ref="T135:U135"/>
    <mergeCell ref="X135:Y135"/>
    <mergeCell ref="Z135:AA135"/>
    <mergeCell ref="R134:S134"/>
    <mergeCell ref="T134:U134"/>
    <mergeCell ref="B106:E106"/>
    <mergeCell ref="F106:I106"/>
    <mergeCell ref="L106:O106"/>
    <mergeCell ref="P106:R106"/>
    <mergeCell ref="A131:B131"/>
    <mergeCell ref="AC131:AQ131"/>
    <mergeCell ref="A132:B132"/>
    <mergeCell ref="AO127:AQ127"/>
    <mergeCell ref="AO126:AQ126"/>
    <mergeCell ref="AD127:AG127"/>
    <mergeCell ref="AH127:AK127"/>
    <mergeCell ref="AL127:AN127"/>
    <mergeCell ref="A130:N130"/>
    <mergeCell ref="AO125:AQ125"/>
    <mergeCell ref="AD126:AG126"/>
    <mergeCell ref="AH126:AK126"/>
    <mergeCell ref="AL126:AN126"/>
    <mergeCell ref="AD125:AG125"/>
    <mergeCell ref="AH125:AK125"/>
    <mergeCell ref="AL125:AN125"/>
    <mergeCell ref="AD124:AG124"/>
    <mergeCell ref="AH124:AK124"/>
    <mergeCell ref="AL124:AN124"/>
    <mergeCell ref="AO124:AQ124"/>
    <mergeCell ref="A111:G111"/>
    <mergeCell ref="A113:G113"/>
    <mergeCell ref="AF103:AP103"/>
    <mergeCell ref="F103:H103"/>
    <mergeCell ref="L103:O103"/>
    <mergeCell ref="P103:R103"/>
    <mergeCell ref="S103:T103"/>
    <mergeCell ref="S108:T108"/>
    <mergeCell ref="U108:X108"/>
    <mergeCell ref="AC109:AQ109"/>
    <mergeCell ref="AB107:AC107"/>
    <mergeCell ref="S106:T106"/>
    <mergeCell ref="U106:X106"/>
    <mergeCell ref="Y108:AA108"/>
    <mergeCell ref="AB108:AC108"/>
    <mergeCell ref="L108:O108"/>
    <mergeCell ref="P108:R108"/>
    <mergeCell ref="Y107:AA107"/>
    <mergeCell ref="Y106:AA106"/>
    <mergeCell ref="AB106:AC106"/>
    <mergeCell ref="P107:R107"/>
    <mergeCell ref="S107:T107"/>
    <mergeCell ref="U107:X107"/>
    <mergeCell ref="P101:R101"/>
    <mergeCell ref="S101:T101"/>
    <mergeCell ref="U101:X101"/>
    <mergeCell ref="Y101:AA101"/>
    <mergeCell ref="AB99:AC99"/>
    <mergeCell ref="L99:O99"/>
    <mergeCell ref="P99:R99"/>
    <mergeCell ref="S99:T99"/>
    <mergeCell ref="U99:X99"/>
    <mergeCell ref="Y99:AA99"/>
    <mergeCell ref="F100:H100"/>
    <mergeCell ref="L100:O100"/>
    <mergeCell ref="P100:R100"/>
    <mergeCell ref="S100:T100"/>
    <mergeCell ref="AB104:AC104"/>
    <mergeCell ref="L105:O105"/>
    <mergeCell ref="P105:R105"/>
    <mergeCell ref="S105:T105"/>
    <mergeCell ref="U105:X105"/>
    <mergeCell ref="Y105:AA105"/>
    <mergeCell ref="AB105:AC105"/>
    <mergeCell ref="F104:H104"/>
    <mergeCell ref="L104:O104"/>
    <mergeCell ref="P104:R104"/>
    <mergeCell ref="S104:T104"/>
    <mergeCell ref="U103:X103"/>
    <mergeCell ref="Y103:AA103"/>
    <mergeCell ref="U104:X104"/>
    <mergeCell ref="Y104:AA104"/>
    <mergeCell ref="AB103:AC103"/>
    <mergeCell ref="AB100:AC100"/>
    <mergeCell ref="F99:H99"/>
    <mergeCell ref="AR97:AS144"/>
    <mergeCell ref="AG99:AK99"/>
    <mergeCell ref="AN101:AP101"/>
    <mergeCell ref="AJ102:AL102"/>
    <mergeCell ref="AN102:AP102"/>
    <mergeCell ref="AF101:AH101"/>
    <mergeCell ref="AE98:AQ98"/>
    <mergeCell ref="AF106:AP106"/>
    <mergeCell ref="AL99:AN99"/>
    <mergeCell ref="A97:C97"/>
    <mergeCell ref="D97:N97"/>
    <mergeCell ref="O97:Q97"/>
    <mergeCell ref="R97:AC97"/>
    <mergeCell ref="A115:G115"/>
    <mergeCell ref="A117:G117"/>
    <mergeCell ref="A119:G119"/>
    <mergeCell ref="A116:G116"/>
    <mergeCell ref="A118:G118"/>
    <mergeCell ref="A124:N124"/>
    <mergeCell ref="AB101:AC101"/>
    <mergeCell ref="U102:X102"/>
    <mergeCell ref="Y102:AA102"/>
    <mergeCell ref="AB102:AC102"/>
    <mergeCell ref="AF102:AH102"/>
    <mergeCell ref="F102:H102"/>
    <mergeCell ref="L102:O102"/>
    <mergeCell ref="P102:R102"/>
    <mergeCell ref="S102:T102"/>
    <mergeCell ref="F101:H101"/>
    <mergeCell ref="L101:O101"/>
    <mergeCell ref="AD97:AG97"/>
    <mergeCell ref="AH97:AJ97"/>
    <mergeCell ref="Z424:AA424"/>
    <mergeCell ref="R425:S425"/>
    <mergeCell ref="T425:U425"/>
    <mergeCell ref="X425:Y425"/>
    <mergeCell ref="Z425:AA425"/>
    <mergeCell ref="R424:S424"/>
    <mergeCell ref="T424:U424"/>
    <mergeCell ref="X424:Y424"/>
    <mergeCell ref="Z422:AA422"/>
    <mergeCell ref="R423:S423"/>
    <mergeCell ref="T423:U423"/>
    <mergeCell ref="X423:Y423"/>
    <mergeCell ref="Z423:AA423"/>
    <mergeCell ref="R422:S422"/>
    <mergeCell ref="T422:U422"/>
    <mergeCell ref="X422:Y422"/>
    <mergeCell ref="A420:B420"/>
    <mergeCell ref="A421:B421"/>
    <mergeCell ref="A422:B422"/>
    <mergeCell ref="A423:B423"/>
    <mergeCell ref="A424:B424"/>
    <mergeCell ref="A425:B425"/>
    <mergeCell ref="AD415:AG415"/>
    <mergeCell ref="AH415:AK415"/>
    <mergeCell ref="AL415:AN415"/>
    <mergeCell ref="AO415:AQ415"/>
    <mergeCell ref="A418:N418"/>
    <mergeCell ref="B395:I395"/>
    <mergeCell ref="L395:O395"/>
    <mergeCell ref="P395:R395"/>
    <mergeCell ref="S395:T395"/>
    <mergeCell ref="A397:N397"/>
    <mergeCell ref="L396:O396"/>
    <mergeCell ref="P396:R396"/>
    <mergeCell ref="S396:T396"/>
    <mergeCell ref="Y396:AA396"/>
    <mergeCell ref="AB396:AC396"/>
    <mergeCell ref="U395:X395"/>
    <mergeCell ref="AE390:AE395"/>
    <mergeCell ref="F392:H392"/>
    <mergeCell ref="A406:G406"/>
    <mergeCell ref="A407:G407"/>
    <mergeCell ref="A408:G408"/>
    <mergeCell ref="Y394:AA394"/>
    <mergeCell ref="AB394:AC394"/>
    <mergeCell ref="Y395:AA395"/>
    <mergeCell ref="U396:X396"/>
    <mergeCell ref="AB395:AC395"/>
    <mergeCell ref="L393:O393"/>
    <mergeCell ref="P393:R393"/>
    <mergeCell ref="S393:T393"/>
    <mergeCell ref="U393:X393"/>
    <mergeCell ref="Y393:AA393"/>
    <mergeCell ref="AB393:AC393"/>
    <mergeCell ref="Y388:AA388"/>
    <mergeCell ref="AB388:AC388"/>
    <mergeCell ref="Y391:AA391"/>
    <mergeCell ref="U392:X392"/>
    <mergeCell ref="Y392:AA392"/>
    <mergeCell ref="AB392:AC392"/>
    <mergeCell ref="AB391:AC391"/>
    <mergeCell ref="L394:O394"/>
    <mergeCell ref="P394:R394"/>
    <mergeCell ref="L391:O391"/>
    <mergeCell ref="P391:R391"/>
    <mergeCell ref="S391:T391"/>
    <mergeCell ref="L392:O392"/>
    <mergeCell ref="P392:R392"/>
    <mergeCell ref="S392:T392"/>
    <mergeCell ref="U391:X391"/>
    <mergeCell ref="U390:X390"/>
    <mergeCell ref="Y390:AA390"/>
    <mergeCell ref="AB390:AC390"/>
    <mergeCell ref="AB389:AC389"/>
    <mergeCell ref="AB387:AC387"/>
    <mergeCell ref="AR385:AS432"/>
    <mergeCell ref="AG387:AK387"/>
    <mergeCell ref="AN389:AP389"/>
    <mergeCell ref="AJ390:AL390"/>
    <mergeCell ref="AN390:AP390"/>
    <mergeCell ref="AF389:AH389"/>
    <mergeCell ref="AF391:AP391"/>
    <mergeCell ref="AO414:AQ414"/>
    <mergeCell ref="AO412:AQ412"/>
    <mergeCell ref="AD413:AG413"/>
    <mergeCell ref="AI389:AM389"/>
    <mergeCell ref="AQ390:AQ395"/>
    <mergeCell ref="AC397:AQ397"/>
    <mergeCell ref="AL387:AN387"/>
    <mergeCell ref="O385:Q385"/>
    <mergeCell ref="R385:AC385"/>
    <mergeCell ref="AD385:AG385"/>
    <mergeCell ref="AH385:AJ385"/>
    <mergeCell ref="AK385:AQ385"/>
    <mergeCell ref="K386:AD386"/>
    <mergeCell ref="AF390:AH390"/>
    <mergeCell ref="L390:O390"/>
    <mergeCell ref="P390:R390"/>
    <mergeCell ref="S390:T390"/>
    <mergeCell ref="P389:R389"/>
    <mergeCell ref="S389:T389"/>
    <mergeCell ref="U389:X389"/>
    <mergeCell ref="Y389:AA389"/>
    <mergeCell ref="L388:O388"/>
    <mergeCell ref="P388:R388"/>
    <mergeCell ref="S388:T388"/>
    <mergeCell ref="X183:Y183"/>
    <mergeCell ref="Z183:AA183"/>
    <mergeCell ref="A181:B181"/>
    <mergeCell ref="O181:V181"/>
    <mergeCell ref="A182:B182"/>
    <mergeCell ref="R182:S182"/>
    <mergeCell ref="T182:U182"/>
    <mergeCell ref="A179:B179"/>
    <mergeCell ref="A178:N178"/>
    <mergeCell ref="AC179:AQ179"/>
    <mergeCell ref="A180:B180"/>
    <mergeCell ref="AL175:AN175"/>
    <mergeCell ref="AO175:AQ175"/>
    <mergeCell ref="AD318:AG318"/>
    <mergeCell ref="AH318:AK318"/>
    <mergeCell ref="A302:G302"/>
    <mergeCell ref="L300:O300"/>
    <mergeCell ref="P300:R300"/>
    <mergeCell ref="S300:T300"/>
    <mergeCell ref="U300:X300"/>
    <mergeCell ref="AB300:AC300"/>
    <mergeCell ref="S299:T299"/>
    <mergeCell ref="AB298:AC298"/>
    <mergeCell ref="U299:X299"/>
    <mergeCell ref="Y299:AA299"/>
    <mergeCell ref="AB299:AC299"/>
    <mergeCell ref="A301:N301"/>
    <mergeCell ref="F298:I298"/>
    <mergeCell ref="L298:O298"/>
    <mergeCell ref="P298:R298"/>
    <mergeCell ref="P299:R299"/>
    <mergeCell ref="U295:X295"/>
    <mergeCell ref="Y387:AA387"/>
    <mergeCell ref="AL174:AN174"/>
    <mergeCell ref="AO174:AQ174"/>
    <mergeCell ref="AD175:AG175"/>
    <mergeCell ref="AH175:AK175"/>
    <mergeCell ref="AD174:AG174"/>
    <mergeCell ref="AL172:AN172"/>
    <mergeCell ref="AO172:AQ172"/>
    <mergeCell ref="AD173:AG173"/>
    <mergeCell ref="AH173:AK173"/>
    <mergeCell ref="AL173:AN173"/>
    <mergeCell ref="AO173:AQ173"/>
    <mergeCell ref="AB156:AC156"/>
    <mergeCell ref="A157:N157"/>
    <mergeCell ref="AC157:AQ157"/>
    <mergeCell ref="U155:X155"/>
    <mergeCell ref="Y155:AA155"/>
    <mergeCell ref="AB155:AC155"/>
    <mergeCell ref="Y156:AA156"/>
    <mergeCell ref="B155:I155"/>
    <mergeCell ref="L155:O155"/>
    <mergeCell ref="L156:O156"/>
    <mergeCell ref="P156:R156"/>
    <mergeCell ref="S156:T156"/>
    <mergeCell ref="U156:X156"/>
    <mergeCell ref="P155:R155"/>
    <mergeCell ref="S155:T155"/>
    <mergeCell ref="AC301:AQ301"/>
    <mergeCell ref="Y300:AA300"/>
    <mergeCell ref="B299:I299"/>
    <mergeCell ref="L299:O299"/>
    <mergeCell ref="B298:E298"/>
    <mergeCell ref="B154:E154"/>
    <mergeCell ref="F154:I154"/>
    <mergeCell ref="L154:O154"/>
    <mergeCell ref="P154:R154"/>
    <mergeCell ref="F152:H152"/>
    <mergeCell ref="AB152:AC152"/>
    <mergeCell ref="L153:O153"/>
    <mergeCell ref="P153:R153"/>
    <mergeCell ref="S153:T153"/>
    <mergeCell ref="U153:X153"/>
    <mergeCell ref="Y153:AA153"/>
    <mergeCell ref="AB153:AC153"/>
    <mergeCell ref="L152:O152"/>
    <mergeCell ref="P152:R152"/>
    <mergeCell ref="S152:T152"/>
    <mergeCell ref="AB151:AC151"/>
    <mergeCell ref="U152:X152"/>
    <mergeCell ref="Y152:AA152"/>
    <mergeCell ref="F151:H151"/>
    <mergeCell ref="L151:O151"/>
    <mergeCell ref="P151:R151"/>
    <mergeCell ref="S151:T151"/>
    <mergeCell ref="U151:X151"/>
    <mergeCell ref="Y151:AA151"/>
    <mergeCell ref="AB148:AC148"/>
    <mergeCell ref="AE148:AQ148"/>
    <mergeCell ref="F148:H148"/>
    <mergeCell ref="L150:O150"/>
    <mergeCell ref="P150:R150"/>
    <mergeCell ref="S150:T150"/>
    <mergeCell ref="U149:X149"/>
    <mergeCell ref="Y149:AA149"/>
    <mergeCell ref="AB149:AC149"/>
    <mergeCell ref="AB150:AC150"/>
    <mergeCell ref="P149:R149"/>
    <mergeCell ref="S149:T149"/>
    <mergeCell ref="U148:X148"/>
    <mergeCell ref="Y148:AA148"/>
    <mergeCell ref="L148:O148"/>
    <mergeCell ref="P148:R148"/>
    <mergeCell ref="S148:T148"/>
    <mergeCell ref="AE150:AE155"/>
    <mergeCell ref="AB154:AC154"/>
    <mergeCell ref="AL319:AN319"/>
    <mergeCell ref="AO319:AQ319"/>
    <mergeCell ref="AE146:AQ146"/>
    <mergeCell ref="F147:H147"/>
    <mergeCell ref="L147:O147"/>
    <mergeCell ref="P147:R147"/>
    <mergeCell ref="S147:T147"/>
    <mergeCell ref="U147:X147"/>
    <mergeCell ref="Y147:AA147"/>
    <mergeCell ref="AB147:AC147"/>
    <mergeCell ref="AK145:AQ145"/>
    <mergeCell ref="AR145:AS192"/>
    <mergeCell ref="AG147:AK147"/>
    <mergeCell ref="AN149:AP149"/>
    <mergeCell ref="AJ150:AL150"/>
    <mergeCell ref="AN150:AP150"/>
    <mergeCell ref="AF154:AP154"/>
    <mergeCell ref="AL147:AN147"/>
    <mergeCell ref="AF150:AH150"/>
    <mergeCell ref="AH174:AK174"/>
    <mergeCell ref="AI149:AM149"/>
    <mergeCell ref="AF149:AH149"/>
    <mergeCell ref="AF151:AP151"/>
    <mergeCell ref="A168:G168"/>
    <mergeCell ref="A159:G159"/>
    <mergeCell ref="A161:G161"/>
    <mergeCell ref="A163:G163"/>
    <mergeCell ref="A162:G162"/>
    <mergeCell ref="A146:J146"/>
    <mergeCell ref="K146:AD146"/>
    <mergeCell ref="F149:H149"/>
    <mergeCell ref="L149:O149"/>
    <mergeCell ref="U293:X293"/>
    <mergeCell ref="Y293:AA293"/>
    <mergeCell ref="U296:X296"/>
    <mergeCell ref="AD145:AG145"/>
    <mergeCell ref="AH145:AJ145"/>
    <mergeCell ref="A333:B333"/>
    <mergeCell ref="R333:S333"/>
    <mergeCell ref="T333:U333"/>
    <mergeCell ref="X333:Y333"/>
    <mergeCell ref="Z333:AA333"/>
    <mergeCell ref="R332:S332"/>
    <mergeCell ref="T332:U332"/>
    <mergeCell ref="X332:Y332"/>
    <mergeCell ref="Z330:AA330"/>
    <mergeCell ref="R331:S331"/>
    <mergeCell ref="T331:U331"/>
    <mergeCell ref="X331:Y331"/>
    <mergeCell ref="Z331:AA331"/>
    <mergeCell ref="R330:S330"/>
    <mergeCell ref="T330:U330"/>
    <mergeCell ref="X330:Y330"/>
    <mergeCell ref="Z328:AA328"/>
    <mergeCell ref="R329:S329"/>
    <mergeCell ref="T329:U329"/>
    <mergeCell ref="X329:Y329"/>
    <mergeCell ref="Z329:AA329"/>
    <mergeCell ref="R328:S328"/>
    <mergeCell ref="T328:U328"/>
    <mergeCell ref="X328:Y328"/>
    <mergeCell ref="R326:S326"/>
    <mergeCell ref="X327:Y327"/>
    <mergeCell ref="AC323:AQ323"/>
    <mergeCell ref="Y294:AA294"/>
    <mergeCell ref="AB294:AC294"/>
    <mergeCell ref="AF294:AH294"/>
    <mergeCell ref="L294:O294"/>
    <mergeCell ref="P294:R294"/>
    <mergeCell ref="A325:B325"/>
    <mergeCell ref="Y296:AA296"/>
    <mergeCell ref="F296:H296"/>
    <mergeCell ref="S298:T298"/>
    <mergeCell ref="U298:X298"/>
    <mergeCell ref="Y298:AA298"/>
    <mergeCell ref="AB296:AC296"/>
    <mergeCell ref="L297:O297"/>
    <mergeCell ref="P297:R297"/>
    <mergeCell ref="S297:T297"/>
    <mergeCell ref="U297:X297"/>
    <mergeCell ref="Y297:AA297"/>
    <mergeCell ref="AB297:AC297"/>
    <mergeCell ref="L296:O296"/>
    <mergeCell ref="P296:R296"/>
    <mergeCell ref="S296:T296"/>
    <mergeCell ref="A315:G315"/>
    <mergeCell ref="O325:V325"/>
    <mergeCell ref="A324:B324"/>
    <mergeCell ref="Z522:AA522"/>
    <mergeCell ref="Z523:AA523"/>
    <mergeCell ref="A523:B523"/>
    <mergeCell ref="R523:S523"/>
    <mergeCell ref="T523:U523"/>
    <mergeCell ref="X523:Y523"/>
    <mergeCell ref="A522:B522"/>
    <mergeCell ref="R522:S522"/>
    <mergeCell ref="T522:U522"/>
    <mergeCell ref="X522:Y522"/>
    <mergeCell ref="Z520:AA520"/>
    <mergeCell ref="A521:B521"/>
    <mergeCell ref="Y295:AA295"/>
    <mergeCell ref="AB295:AC295"/>
    <mergeCell ref="AR289:AS336"/>
    <mergeCell ref="AG291:AK291"/>
    <mergeCell ref="AN293:AP293"/>
    <mergeCell ref="AJ294:AL294"/>
    <mergeCell ref="AN294:AP294"/>
    <mergeCell ref="AF293:AH293"/>
    <mergeCell ref="AL318:AN318"/>
    <mergeCell ref="AO318:AQ318"/>
    <mergeCell ref="AD319:AG319"/>
    <mergeCell ref="AL291:AN291"/>
    <mergeCell ref="Y291:AA291"/>
    <mergeCell ref="AB291:AC291"/>
    <mergeCell ref="K290:AD290"/>
    <mergeCell ref="U292:X292"/>
    <mergeCell ref="AB292:AC292"/>
    <mergeCell ref="AE290:AQ290"/>
    <mergeCell ref="AD317:AG317"/>
    <mergeCell ref="AH317:AK317"/>
    <mergeCell ref="A528:B528"/>
    <mergeCell ref="P528:R528"/>
    <mergeCell ref="V528:X528"/>
    <mergeCell ref="A526:B526"/>
    <mergeCell ref="X526:Y526"/>
    <mergeCell ref="Z526:AA526"/>
    <mergeCell ref="A527:B527"/>
    <mergeCell ref="O527:AB527"/>
    <mergeCell ref="Z524:AA524"/>
    <mergeCell ref="A525:B525"/>
    <mergeCell ref="R525:S525"/>
    <mergeCell ref="T525:U525"/>
    <mergeCell ref="X525:Y525"/>
    <mergeCell ref="Z525:AA525"/>
    <mergeCell ref="A524:B524"/>
    <mergeCell ref="R524:S524"/>
    <mergeCell ref="T524:U524"/>
    <mergeCell ref="X524:Y524"/>
    <mergeCell ref="R521:S521"/>
    <mergeCell ref="T521:U521"/>
    <mergeCell ref="X521:Y521"/>
    <mergeCell ref="Z521:AA521"/>
    <mergeCell ref="A520:B520"/>
    <mergeCell ref="R520:S520"/>
    <mergeCell ref="T520:U520"/>
    <mergeCell ref="X520:Y520"/>
    <mergeCell ref="Z518:AA518"/>
    <mergeCell ref="A519:B519"/>
    <mergeCell ref="R519:S519"/>
    <mergeCell ref="T519:U519"/>
    <mergeCell ref="X519:Y519"/>
    <mergeCell ref="Z519:AA519"/>
    <mergeCell ref="A518:B518"/>
    <mergeCell ref="R518:S518"/>
    <mergeCell ref="T518:U518"/>
    <mergeCell ref="X518:Y518"/>
    <mergeCell ref="AD510:AG510"/>
    <mergeCell ref="AH510:AK510"/>
    <mergeCell ref="A516:B516"/>
    <mergeCell ref="A517:B517"/>
    <mergeCell ref="O517:V517"/>
    <mergeCell ref="A515:B515"/>
    <mergeCell ref="AC515:AQ515"/>
    <mergeCell ref="AD511:AG511"/>
    <mergeCell ref="AH511:AK511"/>
    <mergeCell ref="AL511:AN511"/>
    <mergeCell ref="AO511:AQ511"/>
    <mergeCell ref="AL510:AN510"/>
    <mergeCell ref="AO510:AQ510"/>
    <mergeCell ref="AO509:AQ509"/>
    <mergeCell ref="AD508:AG508"/>
    <mergeCell ref="AO508:AQ508"/>
    <mergeCell ref="AH509:AK509"/>
    <mergeCell ref="AL509:AN509"/>
    <mergeCell ref="AH508:AK508"/>
    <mergeCell ref="AL508:AN508"/>
    <mergeCell ref="AD509:AG509"/>
    <mergeCell ref="AC493:AQ493"/>
    <mergeCell ref="S492:T492"/>
    <mergeCell ref="U492:X492"/>
    <mergeCell ref="Y492:AA492"/>
    <mergeCell ref="AB492:AC492"/>
    <mergeCell ref="L492:O492"/>
    <mergeCell ref="P492:R492"/>
    <mergeCell ref="A493:N493"/>
    <mergeCell ref="AF490:AP490"/>
    <mergeCell ref="B491:I491"/>
    <mergeCell ref="L491:O491"/>
    <mergeCell ref="P491:R491"/>
    <mergeCell ref="S491:T491"/>
    <mergeCell ref="U491:X491"/>
    <mergeCell ref="Y491:AA491"/>
    <mergeCell ref="AB491:AC491"/>
    <mergeCell ref="S490:T490"/>
    <mergeCell ref="U490:X490"/>
    <mergeCell ref="Y490:AA490"/>
    <mergeCell ref="AB490:AC490"/>
    <mergeCell ref="B490:E490"/>
    <mergeCell ref="F490:I490"/>
    <mergeCell ref="L490:O490"/>
    <mergeCell ref="P490:R490"/>
    <mergeCell ref="AB489:AC489"/>
    <mergeCell ref="L488:O488"/>
    <mergeCell ref="P488:R488"/>
    <mergeCell ref="S488:T488"/>
    <mergeCell ref="AB486:AC486"/>
    <mergeCell ref="AN486:AP486"/>
    <mergeCell ref="F487:H487"/>
    <mergeCell ref="L487:O487"/>
    <mergeCell ref="P487:R487"/>
    <mergeCell ref="S487:T487"/>
    <mergeCell ref="U487:X487"/>
    <mergeCell ref="AF487:AP487"/>
    <mergeCell ref="AF486:AH486"/>
    <mergeCell ref="AB487:AC487"/>
    <mergeCell ref="Y487:AA487"/>
    <mergeCell ref="U488:X488"/>
    <mergeCell ref="Y488:AA488"/>
    <mergeCell ref="AN485:AP485"/>
    <mergeCell ref="F486:H486"/>
    <mergeCell ref="L486:O486"/>
    <mergeCell ref="P486:R486"/>
    <mergeCell ref="S486:T486"/>
    <mergeCell ref="U486:X486"/>
    <mergeCell ref="Y486:AA486"/>
    <mergeCell ref="P483:R483"/>
    <mergeCell ref="F485:H485"/>
    <mergeCell ref="AL483:AN483"/>
    <mergeCell ref="AJ486:AL486"/>
    <mergeCell ref="U485:X485"/>
    <mergeCell ref="Y485:AA485"/>
    <mergeCell ref="AB485:AC485"/>
    <mergeCell ref="AF485:AH485"/>
    <mergeCell ref="AI485:AM485"/>
    <mergeCell ref="AE486:AE491"/>
    <mergeCell ref="U484:X484"/>
    <mergeCell ref="L485:O485"/>
    <mergeCell ref="P485:R485"/>
    <mergeCell ref="S485:T485"/>
    <mergeCell ref="F484:H484"/>
    <mergeCell ref="L484:O484"/>
    <mergeCell ref="P484:R484"/>
    <mergeCell ref="S484:T484"/>
    <mergeCell ref="S483:T483"/>
    <mergeCell ref="AB488:AC488"/>
    <mergeCell ref="L489:O489"/>
    <mergeCell ref="P489:R489"/>
    <mergeCell ref="S489:T489"/>
    <mergeCell ref="U489:X489"/>
    <mergeCell ref="Y489:AA489"/>
    <mergeCell ref="R481:AC481"/>
    <mergeCell ref="Y484:AA484"/>
    <mergeCell ref="AB484:AC484"/>
    <mergeCell ref="U483:X483"/>
    <mergeCell ref="Y483:AA483"/>
    <mergeCell ref="AB483:AC483"/>
    <mergeCell ref="AG483:AK483"/>
    <mergeCell ref="AK481:AQ481"/>
    <mergeCell ref="A482:J482"/>
    <mergeCell ref="K482:AD482"/>
    <mergeCell ref="AE482:AQ482"/>
    <mergeCell ref="A240:B240"/>
    <mergeCell ref="P240:R240"/>
    <mergeCell ref="V240:X240"/>
    <mergeCell ref="A481:C481"/>
    <mergeCell ref="D481:N481"/>
    <mergeCell ref="O481:Q481"/>
    <mergeCell ref="AC371:AQ371"/>
    <mergeCell ref="A372:B372"/>
    <mergeCell ref="AO367:AQ367"/>
    <mergeCell ref="AD367:AG367"/>
    <mergeCell ref="AH367:AK367"/>
    <mergeCell ref="X375:Y375"/>
    <mergeCell ref="Z375:AA375"/>
    <mergeCell ref="A373:B373"/>
    <mergeCell ref="O373:V373"/>
    <mergeCell ref="A374:B374"/>
    <mergeCell ref="AD366:AG366"/>
    <mergeCell ref="AH366:AK366"/>
    <mergeCell ref="AD365:AG365"/>
    <mergeCell ref="AB293:AC293"/>
    <mergeCell ref="U294:X294"/>
    <mergeCell ref="A383:B383"/>
    <mergeCell ref="O383:AB383"/>
    <mergeCell ref="T381:U381"/>
    <mergeCell ref="X381:Y381"/>
    <mergeCell ref="O289:Q289"/>
    <mergeCell ref="R289:AC289"/>
    <mergeCell ref="F291:H291"/>
    <mergeCell ref="L291:O291"/>
    <mergeCell ref="X236:Y236"/>
    <mergeCell ref="A384:B384"/>
    <mergeCell ref="P384:R384"/>
    <mergeCell ref="V384:X384"/>
    <mergeCell ref="X238:Y238"/>
    <mergeCell ref="P291:R291"/>
    <mergeCell ref="S291:T291"/>
    <mergeCell ref="L293:O293"/>
    <mergeCell ref="P293:R293"/>
    <mergeCell ref="U291:X291"/>
    <mergeCell ref="X382:Y382"/>
    <mergeCell ref="Z382:AA382"/>
    <mergeCell ref="Z380:AA380"/>
    <mergeCell ref="R379:S379"/>
    <mergeCell ref="R375:S375"/>
    <mergeCell ref="T375:U375"/>
    <mergeCell ref="Z379:AA379"/>
    <mergeCell ref="A381:B381"/>
    <mergeCell ref="R381:S381"/>
    <mergeCell ref="T379:U379"/>
    <mergeCell ref="X379:Y379"/>
    <mergeCell ref="A375:B375"/>
    <mergeCell ref="S294:T294"/>
    <mergeCell ref="S293:T293"/>
    <mergeCell ref="A237:B237"/>
    <mergeCell ref="R237:S237"/>
    <mergeCell ref="T237:U237"/>
    <mergeCell ref="X237:Y237"/>
    <mergeCell ref="Z237:AA237"/>
    <mergeCell ref="A236:B236"/>
    <mergeCell ref="R236:S236"/>
    <mergeCell ref="T236:U236"/>
    <mergeCell ref="X232:Y232"/>
    <mergeCell ref="Z234:AA234"/>
    <mergeCell ref="A235:B235"/>
    <mergeCell ref="R235:S235"/>
    <mergeCell ref="T235:U235"/>
    <mergeCell ref="X235:Y235"/>
    <mergeCell ref="Z235:AA235"/>
    <mergeCell ref="A234:B234"/>
    <mergeCell ref="R234:S234"/>
    <mergeCell ref="T234:U234"/>
    <mergeCell ref="A212:G212"/>
    <mergeCell ref="A214:G214"/>
    <mergeCell ref="X231:Y231"/>
    <mergeCell ref="Z231:AA231"/>
    <mergeCell ref="Z232:AA232"/>
    <mergeCell ref="A233:B233"/>
    <mergeCell ref="R233:S233"/>
    <mergeCell ref="T233:U233"/>
    <mergeCell ref="X233:Y233"/>
    <mergeCell ref="Z233:AA233"/>
    <mergeCell ref="A232:B232"/>
    <mergeCell ref="R232:S232"/>
    <mergeCell ref="AH223:AK223"/>
    <mergeCell ref="AD222:AG222"/>
    <mergeCell ref="AH222:AK222"/>
    <mergeCell ref="O229:V229"/>
    <mergeCell ref="A230:B230"/>
    <mergeCell ref="R230:S230"/>
    <mergeCell ref="T230:U230"/>
    <mergeCell ref="A227:B227"/>
    <mergeCell ref="X230:Y230"/>
    <mergeCell ref="Z230:AA230"/>
    <mergeCell ref="A231:B231"/>
    <mergeCell ref="R231:S231"/>
    <mergeCell ref="T231:U231"/>
    <mergeCell ref="A226:N226"/>
    <mergeCell ref="A229:B229"/>
    <mergeCell ref="T232:U232"/>
    <mergeCell ref="AC227:AQ227"/>
    <mergeCell ref="A228:B228"/>
    <mergeCell ref="AL223:AN223"/>
    <mergeCell ref="AO223:AQ223"/>
    <mergeCell ref="A216:G216"/>
    <mergeCell ref="A218:G218"/>
    <mergeCell ref="A213:G213"/>
    <mergeCell ref="A215:G215"/>
    <mergeCell ref="Y202:AA202"/>
    <mergeCell ref="AB202:AC202"/>
    <mergeCell ref="B202:E202"/>
    <mergeCell ref="F202:I202"/>
    <mergeCell ref="L202:O202"/>
    <mergeCell ref="P202:R202"/>
    <mergeCell ref="P201:R201"/>
    <mergeCell ref="S201:T201"/>
    <mergeCell ref="U201:X201"/>
    <mergeCell ref="Y201:AA201"/>
    <mergeCell ref="AB201:AC201"/>
    <mergeCell ref="L200:O200"/>
    <mergeCell ref="P200:R200"/>
    <mergeCell ref="S200:T200"/>
    <mergeCell ref="L201:O201"/>
    <mergeCell ref="H207:K207"/>
    <mergeCell ref="H208:K208"/>
    <mergeCell ref="AB204:AC204"/>
    <mergeCell ref="A205:N205"/>
    <mergeCell ref="AC205:AQ205"/>
    <mergeCell ref="U203:X203"/>
    <mergeCell ref="Y203:AA203"/>
    <mergeCell ref="AB203:AC203"/>
    <mergeCell ref="Y204:AA204"/>
    <mergeCell ref="B203:I203"/>
    <mergeCell ref="L203:O203"/>
    <mergeCell ref="L204:O204"/>
    <mergeCell ref="P204:R204"/>
    <mergeCell ref="F197:H197"/>
    <mergeCell ref="L197:O197"/>
    <mergeCell ref="P197:R197"/>
    <mergeCell ref="S197:T197"/>
    <mergeCell ref="U196:X196"/>
    <mergeCell ref="Y196:AA196"/>
    <mergeCell ref="AB196:AC196"/>
    <mergeCell ref="P196:R196"/>
    <mergeCell ref="AB195:AC195"/>
    <mergeCell ref="F195:H195"/>
    <mergeCell ref="L195:O195"/>
    <mergeCell ref="P195:R195"/>
    <mergeCell ref="S195:T195"/>
    <mergeCell ref="U195:X195"/>
    <mergeCell ref="F198:H198"/>
    <mergeCell ref="U199:X199"/>
    <mergeCell ref="Y199:AA199"/>
    <mergeCell ref="AB199:AC199"/>
    <mergeCell ref="L198:O198"/>
    <mergeCell ref="P198:R198"/>
    <mergeCell ref="S198:T198"/>
    <mergeCell ref="L199:O199"/>
    <mergeCell ref="P199:R199"/>
    <mergeCell ref="S199:T199"/>
    <mergeCell ref="U198:X198"/>
    <mergeCell ref="Y198:AA198"/>
    <mergeCell ref="AB198:AC198"/>
    <mergeCell ref="A194:J194"/>
    <mergeCell ref="K194:AD194"/>
    <mergeCell ref="F196:H196"/>
    <mergeCell ref="T377:U377"/>
    <mergeCell ref="X377:Y377"/>
    <mergeCell ref="Z381:AA381"/>
    <mergeCell ref="A380:B380"/>
    <mergeCell ref="R380:S380"/>
    <mergeCell ref="T380:U380"/>
    <mergeCell ref="X380:Y380"/>
    <mergeCell ref="Z378:AA378"/>
    <mergeCell ref="A379:B379"/>
    <mergeCell ref="A378:B378"/>
    <mergeCell ref="R378:S378"/>
    <mergeCell ref="T378:U378"/>
    <mergeCell ref="X378:Y378"/>
    <mergeCell ref="Z376:AA376"/>
    <mergeCell ref="A377:B377"/>
    <mergeCell ref="R377:S377"/>
    <mergeCell ref="R374:S374"/>
    <mergeCell ref="T374:U374"/>
    <mergeCell ref="Z377:AA377"/>
    <mergeCell ref="A376:B376"/>
    <mergeCell ref="R376:S376"/>
    <mergeCell ref="T376:U376"/>
    <mergeCell ref="X376:Y376"/>
    <mergeCell ref="X374:Y374"/>
    <mergeCell ref="Z374:AA374"/>
    <mergeCell ref="S196:T196"/>
    <mergeCell ref="F199:H199"/>
    <mergeCell ref="U197:X197"/>
    <mergeCell ref="Y197:AA197"/>
    <mergeCell ref="L347:O347"/>
    <mergeCell ref="L348:O348"/>
    <mergeCell ref="P348:R348"/>
    <mergeCell ref="S348:T348"/>
    <mergeCell ref="U348:X348"/>
    <mergeCell ref="P347:R347"/>
    <mergeCell ref="S347:T347"/>
    <mergeCell ref="S346:T346"/>
    <mergeCell ref="U346:X346"/>
    <mergeCell ref="Y346:AA346"/>
    <mergeCell ref="AB346:AC346"/>
    <mergeCell ref="P346:R346"/>
    <mergeCell ref="U347:X347"/>
    <mergeCell ref="Y347:AA347"/>
    <mergeCell ref="AB347:AC347"/>
    <mergeCell ref="AB348:AC348"/>
    <mergeCell ref="O193:Q193"/>
    <mergeCell ref="R193:AC193"/>
    <mergeCell ref="AB197:AC197"/>
    <mergeCell ref="Y195:AA195"/>
    <mergeCell ref="U200:X200"/>
    <mergeCell ref="Y200:AA200"/>
    <mergeCell ref="AB200:AC200"/>
    <mergeCell ref="S204:T204"/>
    <mergeCell ref="U204:X204"/>
    <mergeCell ref="P203:R203"/>
    <mergeCell ref="S203:T203"/>
    <mergeCell ref="Z236:AA236"/>
    <mergeCell ref="Z238:AA238"/>
    <mergeCell ref="O239:AB239"/>
    <mergeCell ref="L295:O295"/>
    <mergeCell ref="P295:R295"/>
    <mergeCell ref="AR337:AS384"/>
    <mergeCell ref="AG339:AK339"/>
    <mergeCell ref="AN341:AP341"/>
    <mergeCell ref="AJ342:AL342"/>
    <mergeCell ref="AN342:AP342"/>
    <mergeCell ref="AL339:AN339"/>
    <mergeCell ref="AE340:AQ340"/>
    <mergeCell ref="AD337:AG337"/>
    <mergeCell ref="AH337:AJ337"/>
    <mergeCell ref="AK337:AQ337"/>
    <mergeCell ref="AB340:AC340"/>
    <mergeCell ref="AE338:AQ338"/>
    <mergeCell ref="AF346:AP346"/>
    <mergeCell ref="AD364:AG364"/>
    <mergeCell ref="AH364:AK364"/>
    <mergeCell ref="AR193:AS240"/>
    <mergeCell ref="AE194:AQ194"/>
    <mergeCell ref="AL195:AN195"/>
    <mergeCell ref="AI197:AM197"/>
    <mergeCell ref="AE198:AE203"/>
    <mergeCell ref="AQ198:AQ203"/>
    <mergeCell ref="AE244:AQ244"/>
    <mergeCell ref="AD268:AG268"/>
    <mergeCell ref="AH268:AK268"/>
    <mergeCell ref="AI293:AM293"/>
    <mergeCell ref="AQ294:AQ299"/>
    <mergeCell ref="AL316:AN316"/>
    <mergeCell ref="AO316:AQ316"/>
    <mergeCell ref="AO317:AQ317"/>
    <mergeCell ref="AD316:AG316"/>
    <mergeCell ref="AH316:AK316"/>
    <mergeCell ref="AH319:AK319"/>
    <mergeCell ref="AR481:AS528"/>
    <mergeCell ref="A480:B480"/>
    <mergeCell ref="P480:R480"/>
    <mergeCell ref="V480:X480"/>
    <mergeCell ref="T477:U477"/>
    <mergeCell ref="X477:Y477"/>
    <mergeCell ref="Z477:AA477"/>
    <mergeCell ref="AQ486:AQ491"/>
    <mergeCell ref="H497:N497"/>
    <mergeCell ref="A495:G495"/>
    <mergeCell ref="A476:B476"/>
    <mergeCell ref="R476:S476"/>
    <mergeCell ref="AR49:AS96"/>
    <mergeCell ref="AR433:AS480"/>
    <mergeCell ref="X478:Y478"/>
    <mergeCell ref="Z478:AA478"/>
    <mergeCell ref="A479:B479"/>
    <mergeCell ref="O479:AB479"/>
    <mergeCell ref="Z476:AA476"/>
    <mergeCell ref="R477:S477"/>
    <mergeCell ref="T476:U476"/>
    <mergeCell ref="X476:Y476"/>
    <mergeCell ref="Z474:AA474"/>
    <mergeCell ref="A475:B475"/>
    <mergeCell ref="R475:S475"/>
    <mergeCell ref="T475:U475"/>
    <mergeCell ref="X475:Y475"/>
    <mergeCell ref="Z475:AA475"/>
    <mergeCell ref="A474:B474"/>
    <mergeCell ref="R474:S474"/>
    <mergeCell ref="T474:U474"/>
    <mergeCell ref="X474:Y474"/>
    <mergeCell ref="Z472:AA472"/>
    <mergeCell ref="A473:B473"/>
    <mergeCell ref="R473:S473"/>
    <mergeCell ref="T473:U473"/>
    <mergeCell ref="X473:Y473"/>
    <mergeCell ref="Z473:AA473"/>
    <mergeCell ref="A472:B472"/>
    <mergeCell ref="R472:S472"/>
    <mergeCell ref="T472:U472"/>
    <mergeCell ref="X472:Y472"/>
    <mergeCell ref="X470:Y470"/>
    <mergeCell ref="Z470:AA470"/>
    <mergeCell ref="Z471:AA471"/>
    <mergeCell ref="R471:S471"/>
    <mergeCell ref="T471:U471"/>
    <mergeCell ref="X471:Y471"/>
    <mergeCell ref="A469:B469"/>
    <mergeCell ref="O469:V469"/>
    <mergeCell ref="A470:B470"/>
    <mergeCell ref="R470:S470"/>
    <mergeCell ref="T470:U470"/>
    <mergeCell ref="A468:B468"/>
    <mergeCell ref="AO463:AQ463"/>
    <mergeCell ref="A466:N466"/>
    <mergeCell ref="AO462:AQ462"/>
    <mergeCell ref="AD463:AG463"/>
    <mergeCell ref="AH463:AK463"/>
    <mergeCell ref="AL463:AN463"/>
    <mergeCell ref="AO461:AQ461"/>
    <mergeCell ref="AD462:AG462"/>
    <mergeCell ref="AH462:AK462"/>
    <mergeCell ref="AL462:AN462"/>
    <mergeCell ref="AD461:AG461"/>
    <mergeCell ref="AH461:AK461"/>
    <mergeCell ref="AL461:AN461"/>
    <mergeCell ref="AD460:AG460"/>
    <mergeCell ref="AH460:AK460"/>
    <mergeCell ref="AL460:AN460"/>
    <mergeCell ref="AO460:AQ460"/>
    <mergeCell ref="S444:T444"/>
    <mergeCell ref="U444:X444"/>
    <mergeCell ref="AB443:AC443"/>
    <mergeCell ref="S442:T442"/>
    <mergeCell ref="U442:X442"/>
    <mergeCell ref="Y444:AA444"/>
    <mergeCell ref="AB444:AC444"/>
    <mergeCell ref="L444:O444"/>
    <mergeCell ref="P444:R444"/>
    <mergeCell ref="Y443:AA443"/>
    <mergeCell ref="Y442:AA442"/>
    <mergeCell ref="AB442:AC442"/>
    <mergeCell ref="P442:R442"/>
    <mergeCell ref="U440:X440"/>
    <mergeCell ref="Y440:AA440"/>
    <mergeCell ref="F440:H440"/>
    <mergeCell ref="A445:N445"/>
    <mergeCell ref="B443:I443"/>
    <mergeCell ref="L443:O443"/>
    <mergeCell ref="P443:R443"/>
    <mergeCell ref="S443:T443"/>
    <mergeCell ref="U443:X443"/>
    <mergeCell ref="AB440:AC440"/>
    <mergeCell ref="L441:O441"/>
    <mergeCell ref="P441:R441"/>
    <mergeCell ref="S441:T441"/>
    <mergeCell ref="U441:X441"/>
    <mergeCell ref="Y441:AA441"/>
    <mergeCell ref="AB441:AC441"/>
    <mergeCell ref="L440:O440"/>
    <mergeCell ref="P440:R440"/>
    <mergeCell ref="S440:T440"/>
    <mergeCell ref="S439:T439"/>
    <mergeCell ref="U439:X439"/>
    <mergeCell ref="Y439:AA439"/>
    <mergeCell ref="AB439:AC439"/>
    <mergeCell ref="AF439:AP439"/>
    <mergeCell ref="F438:H438"/>
    <mergeCell ref="L438:O438"/>
    <mergeCell ref="P438:R438"/>
    <mergeCell ref="S438:T438"/>
    <mergeCell ref="AN438:AP438"/>
    <mergeCell ref="U438:X438"/>
    <mergeCell ref="Y438:AA438"/>
    <mergeCell ref="AB438:AC438"/>
    <mergeCell ref="AB436:AC436"/>
    <mergeCell ref="F437:H437"/>
    <mergeCell ref="L437:O437"/>
    <mergeCell ref="P437:R437"/>
    <mergeCell ref="S437:T437"/>
    <mergeCell ref="U437:X437"/>
    <mergeCell ref="AI437:AM437"/>
    <mergeCell ref="AE438:AE443"/>
    <mergeCell ref="Y437:AA437"/>
    <mergeCell ref="AB437:AC437"/>
    <mergeCell ref="F436:H436"/>
    <mergeCell ref="L436:O436"/>
    <mergeCell ref="U436:X436"/>
    <mergeCell ref="Y436:AA436"/>
    <mergeCell ref="P436:R436"/>
    <mergeCell ref="S436:T436"/>
    <mergeCell ref="Y435:AA435"/>
    <mergeCell ref="AB435:AC435"/>
    <mergeCell ref="A434:J434"/>
    <mergeCell ref="K434:AD434"/>
    <mergeCell ref="X94:Y94"/>
    <mergeCell ref="Z94:AA94"/>
    <mergeCell ref="O95:AB95"/>
    <mergeCell ref="P96:R96"/>
    <mergeCell ref="AD221:AG221"/>
    <mergeCell ref="AF250:AP250"/>
    <mergeCell ref="Y341:AA341"/>
    <mergeCell ref="U340:X340"/>
    <mergeCell ref="Y340:AA340"/>
    <mergeCell ref="AF341:AH341"/>
    <mergeCell ref="F341:H341"/>
    <mergeCell ref="S345:T345"/>
    <mergeCell ref="U345:X345"/>
    <mergeCell ref="Y345:AA345"/>
    <mergeCell ref="AB345:AC345"/>
    <mergeCell ref="P344:R344"/>
    <mergeCell ref="S344:T344"/>
    <mergeCell ref="U344:X344"/>
    <mergeCell ref="AL220:AN220"/>
    <mergeCell ref="AO220:AQ220"/>
    <mergeCell ref="AH221:AK221"/>
    <mergeCell ref="AK289:AQ289"/>
    <mergeCell ref="Y339:AA339"/>
    <mergeCell ref="AB339:AC339"/>
    <mergeCell ref="P339:R339"/>
    <mergeCell ref="S339:T339"/>
    <mergeCell ref="Y348:AA348"/>
    <mergeCell ref="B347:I347"/>
    <mergeCell ref="F435:H435"/>
    <mergeCell ref="L435:O435"/>
    <mergeCell ref="P435:R435"/>
    <mergeCell ref="S435:T435"/>
    <mergeCell ref="U435:X435"/>
    <mergeCell ref="V96:X96"/>
    <mergeCell ref="D433:N433"/>
    <mergeCell ref="Y344:AA344"/>
    <mergeCell ref="Y342:AA342"/>
    <mergeCell ref="AB342:AC342"/>
    <mergeCell ref="F343:H343"/>
    <mergeCell ref="L343:O343"/>
    <mergeCell ref="P343:R343"/>
    <mergeCell ref="S343:T343"/>
    <mergeCell ref="U343:X343"/>
    <mergeCell ref="Y343:AA343"/>
    <mergeCell ref="AB343:AC343"/>
    <mergeCell ref="P342:R342"/>
    <mergeCell ref="U342:X342"/>
    <mergeCell ref="F344:H344"/>
    <mergeCell ref="F342:H342"/>
    <mergeCell ref="P340:R340"/>
    <mergeCell ref="AC419:AQ419"/>
    <mergeCell ref="AE100:AQ100"/>
    <mergeCell ref="AI101:AM101"/>
    <mergeCell ref="AE102:AE107"/>
    <mergeCell ref="AQ102:AQ107"/>
    <mergeCell ref="AK433:AQ433"/>
    <mergeCell ref="AB341:AC341"/>
    <mergeCell ref="AB344:AC344"/>
    <mergeCell ref="AH365:AK365"/>
    <mergeCell ref="AL365:AN365"/>
    <mergeCell ref="X88:Y88"/>
    <mergeCell ref="Z88:AA88"/>
    <mergeCell ref="R87:S87"/>
    <mergeCell ref="T87:U87"/>
    <mergeCell ref="AH79:AK79"/>
    <mergeCell ref="AL79:AN79"/>
    <mergeCell ref="AO79:AQ79"/>
    <mergeCell ref="AH78:AK78"/>
    <mergeCell ref="X86:Y86"/>
    <mergeCell ref="Z86:AA86"/>
    <mergeCell ref="R88:S88"/>
    <mergeCell ref="T88:U88"/>
    <mergeCell ref="AD79:AG79"/>
    <mergeCell ref="AD78:AG78"/>
    <mergeCell ref="R93:S93"/>
    <mergeCell ref="T93:U93"/>
    <mergeCell ref="X93:Y93"/>
    <mergeCell ref="Z93:AA93"/>
    <mergeCell ref="X89:Y89"/>
    <mergeCell ref="Z89:AA89"/>
    <mergeCell ref="AL78:AN78"/>
    <mergeCell ref="AO78:AQ78"/>
    <mergeCell ref="AC83:AQ83"/>
    <mergeCell ref="X87:Y87"/>
    <mergeCell ref="R91:S91"/>
    <mergeCell ref="T91:U91"/>
    <mergeCell ref="X91:Y91"/>
    <mergeCell ref="Z91:AA91"/>
    <mergeCell ref="X92:Y92"/>
    <mergeCell ref="Z92:AA92"/>
    <mergeCell ref="L60:O60"/>
    <mergeCell ref="P60:R60"/>
    <mergeCell ref="A61:N61"/>
    <mergeCell ref="A86:B86"/>
    <mergeCell ref="A338:J338"/>
    <mergeCell ref="F340:H340"/>
    <mergeCell ref="K242:AD242"/>
    <mergeCell ref="U244:X244"/>
    <mergeCell ref="Y244:AA244"/>
    <mergeCell ref="AD223:AG223"/>
    <mergeCell ref="AE294:AE299"/>
    <mergeCell ref="AF298:AP298"/>
    <mergeCell ref="AO268:AQ268"/>
    <mergeCell ref="AL270:AN270"/>
    <mergeCell ref="AE292:AQ292"/>
    <mergeCell ref="AD289:AG289"/>
    <mergeCell ref="AH289:AJ289"/>
    <mergeCell ref="AH269:AK269"/>
    <mergeCell ref="AO77:AQ77"/>
    <mergeCell ref="AD76:AG76"/>
    <mergeCell ref="AH76:AK76"/>
    <mergeCell ref="AL76:AN76"/>
    <mergeCell ref="AO76:AQ76"/>
    <mergeCell ref="AD77:AG77"/>
    <mergeCell ref="AL77:AN77"/>
    <mergeCell ref="AH77:AK77"/>
    <mergeCell ref="Z87:AA87"/>
    <mergeCell ref="R90:S90"/>
    <mergeCell ref="T90:U90"/>
    <mergeCell ref="X90:Y90"/>
    <mergeCell ref="Z90:AA90"/>
    <mergeCell ref="U60:X60"/>
    <mergeCell ref="Y60:AA60"/>
    <mergeCell ref="AB60:AC60"/>
    <mergeCell ref="P58:R58"/>
    <mergeCell ref="S58:T58"/>
    <mergeCell ref="U58:X58"/>
    <mergeCell ref="S59:T59"/>
    <mergeCell ref="AF55:AP55"/>
    <mergeCell ref="AE54:AE59"/>
    <mergeCell ref="Y56:AA56"/>
    <mergeCell ref="AB56:AC56"/>
    <mergeCell ref="Y57:AA57"/>
    <mergeCell ref="AB57:AC57"/>
    <mergeCell ref="Y58:AA58"/>
    <mergeCell ref="AB58:AC58"/>
    <mergeCell ref="Y59:AA59"/>
    <mergeCell ref="P55:R55"/>
    <mergeCell ref="S55:T55"/>
    <mergeCell ref="U55:X55"/>
    <mergeCell ref="Y55:AA55"/>
    <mergeCell ref="U59:X59"/>
    <mergeCell ref="AB59:AC59"/>
    <mergeCell ref="AB55:AC55"/>
    <mergeCell ref="P57:R57"/>
    <mergeCell ref="S57:T57"/>
    <mergeCell ref="U57:X57"/>
    <mergeCell ref="S60:T60"/>
    <mergeCell ref="P59:R59"/>
    <mergeCell ref="P54:R54"/>
    <mergeCell ref="S54:T54"/>
    <mergeCell ref="U54:X54"/>
    <mergeCell ref="Y54:AA54"/>
    <mergeCell ref="Z43:AA43"/>
    <mergeCell ref="X42:Y42"/>
    <mergeCell ref="X43:Y43"/>
    <mergeCell ref="AB54:AC54"/>
    <mergeCell ref="AF54:AH54"/>
    <mergeCell ref="AJ54:AL54"/>
    <mergeCell ref="Y53:AA53"/>
    <mergeCell ref="AB53:AC53"/>
    <mergeCell ref="AF53:AH53"/>
    <mergeCell ref="AI53:AM53"/>
    <mergeCell ref="P53:R53"/>
    <mergeCell ref="S53:T53"/>
    <mergeCell ref="U53:X53"/>
    <mergeCell ref="P56:R56"/>
    <mergeCell ref="S56:T56"/>
    <mergeCell ref="U56:X56"/>
    <mergeCell ref="X46:Y46"/>
    <mergeCell ref="R42:S42"/>
    <mergeCell ref="R43:S43"/>
    <mergeCell ref="R44:S44"/>
    <mergeCell ref="T44:U44"/>
    <mergeCell ref="A21:G21"/>
    <mergeCell ref="A22:G22"/>
    <mergeCell ref="A23:G23"/>
    <mergeCell ref="A24:G24"/>
    <mergeCell ref="A25:G25"/>
    <mergeCell ref="A26:G26"/>
    <mergeCell ref="R38:S38"/>
    <mergeCell ref="R39:S39"/>
    <mergeCell ref="Z44:AA44"/>
    <mergeCell ref="Z45:AA45"/>
    <mergeCell ref="Z46:AA46"/>
    <mergeCell ref="Z39:AA39"/>
    <mergeCell ref="Z40:AA40"/>
    <mergeCell ref="AB52:AC52"/>
    <mergeCell ref="AE52:AQ52"/>
    <mergeCell ref="AE50:AQ50"/>
    <mergeCell ref="F51:H51"/>
    <mergeCell ref="L51:O51"/>
    <mergeCell ref="P51:R51"/>
    <mergeCell ref="S51:T51"/>
    <mergeCell ref="U51:X51"/>
    <mergeCell ref="Y51:AA51"/>
    <mergeCell ref="AB51:AC51"/>
    <mergeCell ref="AG51:AK51"/>
    <mergeCell ref="T45:U45"/>
    <mergeCell ref="X44:Y44"/>
    <mergeCell ref="X45:Y45"/>
    <mergeCell ref="T42:U42"/>
    <mergeCell ref="R45:S45"/>
    <mergeCell ref="T43:U43"/>
    <mergeCell ref="Z41:AA41"/>
    <mergeCell ref="Z42:AA42"/>
    <mergeCell ref="AL30:AN30"/>
    <mergeCell ref="AL31:AN31"/>
    <mergeCell ref="AD28:AG28"/>
    <mergeCell ref="AD29:AG29"/>
    <mergeCell ref="AD30:AG30"/>
    <mergeCell ref="AD31:AG31"/>
    <mergeCell ref="F4:H4"/>
    <mergeCell ref="F5:H5"/>
    <mergeCell ref="F6:H6"/>
    <mergeCell ref="L9:O9"/>
    <mergeCell ref="A36:B36"/>
    <mergeCell ref="T39:U39"/>
    <mergeCell ref="R41:S41"/>
    <mergeCell ref="Z38:AA38"/>
    <mergeCell ref="T38:U38"/>
    <mergeCell ref="A13:N13"/>
    <mergeCell ref="O37:V37"/>
    <mergeCell ref="A35:B35"/>
    <mergeCell ref="R40:S40"/>
    <mergeCell ref="A14:G14"/>
    <mergeCell ref="A15:G15"/>
    <mergeCell ref="A40:B40"/>
    <mergeCell ref="A17:G17"/>
    <mergeCell ref="T40:U40"/>
    <mergeCell ref="T41:U41"/>
    <mergeCell ref="X38:Y38"/>
    <mergeCell ref="X39:Y39"/>
    <mergeCell ref="X40:Y40"/>
    <mergeCell ref="X41:Y41"/>
    <mergeCell ref="A16:G16"/>
    <mergeCell ref="A19:G19"/>
    <mergeCell ref="A20:G20"/>
    <mergeCell ref="AB7:AC7"/>
    <mergeCell ref="AB8:AC8"/>
    <mergeCell ref="AB9:AC9"/>
    <mergeCell ref="Y9:AA9"/>
    <mergeCell ref="L3:O3"/>
    <mergeCell ref="B10:E10"/>
    <mergeCell ref="F10:I10"/>
    <mergeCell ref="S4:T4"/>
    <mergeCell ref="AC13:AQ13"/>
    <mergeCell ref="AH28:AK28"/>
    <mergeCell ref="AH29:AK29"/>
    <mergeCell ref="AH30:AK30"/>
    <mergeCell ref="AH31:AK31"/>
    <mergeCell ref="AC35:AQ35"/>
    <mergeCell ref="AO28:AQ28"/>
    <mergeCell ref="AO29:AQ29"/>
    <mergeCell ref="AO30:AQ30"/>
    <mergeCell ref="AO31:AQ31"/>
    <mergeCell ref="Y10:AA10"/>
    <mergeCell ref="Y11:AA11"/>
    <mergeCell ref="L12:O12"/>
    <mergeCell ref="U12:X12"/>
    <mergeCell ref="P12:R12"/>
    <mergeCell ref="L10:O10"/>
    <mergeCell ref="S12:T12"/>
    <mergeCell ref="AB10:AC10"/>
    <mergeCell ref="AB11:AC11"/>
    <mergeCell ref="AB12:AC12"/>
    <mergeCell ref="S11:T11"/>
    <mergeCell ref="U11:X11"/>
    <mergeCell ref="AL28:AN28"/>
    <mergeCell ref="AL29:AN29"/>
    <mergeCell ref="Y12:AA12"/>
    <mergeCell ref="A41:B41"/>
    <mergeCell ref="S7:T7"/>
    <mergeCell ref="S8:T8"/>
    <mergeCell ref="U7:X7"/>
    <mergeCell ref="S3:T3"/>
    <mergeCell ref="AB3:AC3"/>
    <mergeCell ref="K2:AD2"/>
    <mergeCell ref="A2:J2"/>
    <mergeCell ref="U3:X3"/>
    <mergeCell ref="P3:R3"/>
    <mergeCell ref="F3:H3"/>
    <mergeCell ref="AE2:AQ2"/>
    <mergeCell ref="AG3:AK3"/>
    <mergeCell ref="Y3:AA3"/>
    <mergeCell ref="U9:X9"/>
    <mergeCell ref="U10:X10"/>
    <mergeCell ref="P9:R9"/>
    <mergeCell ref="P10:R10"/>
    <mergeCell ref="AL3:AN3"/>
    <mergeCell ref="S9:T9"/>
    <mergeCell ref="L4:O4"/>
    <mergeCell ref="L5:O5"/>
    <mergeCell ref="L6:O6"/>
    <mergeCell ref="L7:O7"/>
    <mergeCell ref="L8:O8"/>
    <mergeCell ref="U6:X6"/>
    <mergeCell ref="P5:R5"/>
    <mergeCell ref="P4:R4"/>
    <mergeCell ref="AB4:AC4"/>
    <mergeCell ref="AB5:AC5"/>
    <mergeCell ref="AB6:AC6"/>
    <mergeCell ref="Y8:AA8"/>
    <mergeCell ref="L11:O11"/>
    <mergeCell ref="B11:I11"/>
    <mergeCell ref="S5:T5"/>
    <mergeCell ref="S6:T6"/>
    <mergeCell ref="P6:R6"/>
    <mergeCell ref="F7:H7"/>
    <mergeCell ref="F8:H8"/>
    <mergeCell ref="AD1:AG1"/>
    <mergeCell ref="AH1:AJ1"/>
    <mergeCell ref="A1:C1"/>
    <mergeCell ref="D1:N1"/>
    <mergeCell ref="AC61:AQ61"/>
    <mergeCell ref="AF58:AP58"/>
    <mergeCell ref="L53:O53"/>
    <mergeCell ref="L55:O55"/>
    <mergeCell ref="AK1:AQ1"/>
    <mergeCell ref="O49:Q49"/>
    <mergeCell ref="R49:AC49"/>
    <mergeCell ref="AD49:AG49"/>
    <mergeCell ref="AH49:AJ49"/>
    <mergeCell ref="U8:X8"/>
    <mergeCell ref="U4:X4"/>
    <mergeCell ref="U5:X5"/>
    <mergeCell ref="O1:Q1"/>
    <mergeCell ref="R1:AC1"/>
    <mergeCell ref="AK49:AQ49"/>
    <mergeCell ref="AQ54:AQ59"/>
    <mergeCell ref="AN54:AP54"/>
    <mergeCell ref="AL51:AN51"/>
    <mergeCell ref="A42:B42"/>
    <mergeCell ref="A43:B43"/>
    <mergeCell ref="AN53:AP53"/>
    <mergeCell ref="F54:H54"/>
    <mergeCell ref="L54:O54"/>
    <mergeCell ref="A76:N76"/>
    <mergeCell ref="A65:G65"/>
    <mergeCell ref="A67:G67"/>
    <mergeCell ref="A69:G69"/>
    <mergeCell ref="A71:G71"/>
    <mergeCell ref="BA36:BB36"/>
    <mergeCell ref="BA37:BB37"/>
    <mergeCell ref="AE4:AQ4"/>
    <mergeCell ref="AI5:AM5"/>
    <mergeCell ref="AE6:AE11"/>
    <mergeCell ref="AQ6:AQ11"/>
    <mergeCell ref="AF7:AP7"/>
    <mergeCell ref="AF10:AP10"/>
    <mergeCell ref="AJ6:AL6"/>
    <mergeCell ref="AN6:AP6"/>
    <mergeCell ref="AN5:AP5"/>
    <mergeCell ref="AF5:AH5"/>
    <mergeCell ref="H15:K15"/>
    <mergeCell ref="H16:K16"/>
    <mergeCell ref="L16:N16"/>
    <mergeCell ref="AF6:AH6"/>
    <mergeCell ref="P7:R7"/>
    <mergeCell ref="P8:R8"/>
    <mergeCell ref="P11:R11"/>
    <mergeCell ref="S10:T10"/>
    <mergeCell ref="Y4:AA4"/>
    <mergeCell ref="Y5:AA5"/>
    <mergeCell ref="Y6:AA6"/>
    <mergeCell ref="Y7:AA7"/>
    <mergeCell ref="AO221:AQ221"/>
    <mergeCell ref="AD220:AG220"/>
    <mergeCell ref="AH220:AK220"/>
    <mergeCell ref="R433:AC433"/>
    <mergeCell ref="AD433:AG433"/>
    <mergeCell ref="AH433:AJ433"/>
    <mergeCell ref="AQ150:AQ155"/>
    <mergeCell ref="AE196:AQ196"/>
    <mergeCell ref="AD193:AG193"/>
    <mergeCell ref="AH193:AJ193"/>
    <mergeCell ref="AK193:AQ193"/>
    <mergeCell ref="AD172:AG172"/>
    <mergeCell ref="AH172:AK172"/>
    <mergeCell ref="AG195:AK195"/>
    <mergeCell ref="AN197:AP197"/>
    <mergeCell ref="AJ198:AL198"/>
    <mergeCell ref="AN198:AP198"/>
    <mergeCell ref="AF202:AP202"/>
    <mergeCell ref="P292:R292"/>
    <mergeCell ref="S292:T292"/>
    <mergeCell ref="Y292:AA292"/>
    <mergeCell ref="P341:R341"/>
    <mergeCell ref="S341:T341"/>
    <mergeCell ref="U339:X339"/>
    <mergeCell ref="S342:T342"/>
    <mergeCell ref="AF197:AH197"/>
    <mergeCell ref="AF198:AH198"/>
    <mergeCell ref="AL222:AN222"/>
    <mergeCell ref="AO222:AQ222"/>
    <mergeCell ref="AL317:AN317"/>
    <mergeCell ref="AF295:AP295"/>
    <mergeCell ref="S295:T295"/>
    <mergeCell ref="A47:B47"/>
    <mergeCell ref="U52:X52"/>
    <mergeCell ref="Y52:AA52"/>
    <mergeCell ref="L52:O52"/>
    <mergeCell ref="P52:R52"/>
    <mergeCell ref="S52:T52"/>
    <mergeCell ref="A37:B37"/>
    <mergeCell ref="A38:B38"/>
    <mergeCell ref="A39:B39"/>
    <mergeCell ref="A171:G171"/>
    <mergeCell ref="A207:G207"/>
    <mergeCell ref="A209:G209"/>
    <mergeCell ref="A211:G211"/>
    <mergeCell ref="A172:N172"/>
    <mergeCell ref="L196:O196"/>
    <mergeCell ref="F200:H200"/>
    <mergeCell ref="AF394:AP394"/>
    <mergeCell ref="AF342:AH342"/>
    <mergeCell ref="AF343:AP343"/>
    <mergeCell ref="AE386:AQ386"/>
    <mergeCell ref="AK97:AQ97"/>
    <mergeCell ref="K50:AD50"/>
    <mergeCell ref="O47:AB47"/>
    <mergeCell ref="P48:R48"/>
    <mergeCell ref="V48:X48"/>
    <mergeCell ref="D49:N49"/>
    <mergeCell ref="B58:E58"/>
    <mergeCell ref="L56:O56"/>
    <mergeCell ref="L58:O58"/>
    <mergeCell ref="AC349:AQ349"/>
    <mergeCell ref="AF199:AP199"/>
    <mergeCell ref="AL221:AN221"/>
    <mergeCell ref="L341:O341"/>
    <mergeCell ref="AL435:AN435"/>
    <mergeCell ref="AE434:AQ434"/>
    <mergeCell ref="L340:O340"/>
    <mergeCell ref="L342:O342"/>
    <mergeCell ref="A399:G399"/>
    <mergeCell ref="A45:B45"/>
    <mergeCell ref="A46:B46"/>
    <mergeCell ref="A87:B87"/>
    <mergeCell ref="A88:B88"/>
    <mergeCell ref="A94:B94"/>
    <mergeCell ref="A95:B95"/>
    <mergeCell ref="L59:O59"/>
    <mergeCell ref="A98:J98"/>
    <mergeCell ref="K98:AD98"/>
    <mergeCell ref="U100:X100"/>
    <mergeCell ref="Y100:AA100"/>
    <mergeCell ref="X234:Y234"/>
    <mergeCell ref="A49:C49"/>
    <mergeCell ref="A90:B90"/>
    <mergeCell ref="A91:B91"/>
    <mergeCell ref="A92:B92"/>
    <mergeCell ref="A93:B93"/>
    <mergeCell ref="A84:B84"/>
    <mergeCell ref="A85:B85"/>
    <mergeCell ref="H65:N65"/>
    <mergeCell ref="F55:H55"/>
    <mergeCell ref="B59:I59"/>
    <mergeCell ref="F53:H53"/>
    <mergeCell ref="F56:H56"/>
    <mergeCell ref="F58:I58"/>
    <mergeCell ref="F52:H52"/>
    <mergeCell ref="AQ438:AQ443"/>
    <mergeCell ref="AE484:AQ484"/>
    <mergeCell ref="AF437:AH437"/>
    <mergeCell ref="AN437:AP437"/>
    <mergeCell ref="AJ438:AL438"/>
    <mergeCell ref="AF442:AP442"/>
    <mergeCell ref="AC445:AQ445"/>
    <mergeCell ref="AF438:AH438"/>
    <mergeCell ref="AI341:AM341"/>
    <mergeCell ref="AE342:AE347"/>
    <mergeCell ref="AQ342:AQ347"/>
    <mergeCell ref="AE388:AQ388"/>
    <mergeCell ref="AL364:AN364"/>
    <mergeCell ref="AO364:AQ364"/>
    <mergeCell ref="AO365:AQ365"/>
    <mergeCell ref="AL366:AN366"/>
    <mergeCell ref="AO366:AQ366"/>
    <mergeCell ref="AL367:AN367"/>
    <mergeCell ref="AE436:AQ436"/>
    <mergeCell ref="AG435:AK435"/>
    <mergeCell ref="AD412:AG412"/>
    <mergeCell ref="AH412:AK412"/>
    <mergeCell ref="AL412:AN412"/>
    <mergeCell ref="AD414:AG414"/>
    <mergeCell ref="AH414:AK414"/>
    <mergeCell ref="AL414:AN414"/>
    <mergeCell ref="AH413:AK413"/>
    <mergeCell ref="AL413:AN413"/>
    <mergeCell ref="AO413:AQ413"/>
    <mergeCell ref="AC467:AQ467"/>
    <mergeCell ref="AD481:AG481"/>
    <mergeCell ref="AH481:AJ481"/>
    <mergeCell ref="A264:G264"/>
    <mergeCell ref="A255:G255"/>
    <mergeCell ref="A257:G257"/>
    <mergeCell ref="A259:G259"/>
    <mergeCell ref="A256:G256"/>
    <mergeCell ref="A258:G258"/>
    <mergeCell ref="A260:G260"/>
    <mergeCell ref="A312:G312"/>
    <mergeCell ref="A313:G313"/>
    <mergeCell ref="A314:G314"/>
    <mergeCell ref="H303:K303"/>
    <mergeCell ref="A307:G307"/>
    <mergeCell ref="A308:G308"/>
    <mergeCell ref="A309:G309"/>
    <mergeCell ref="A310:G310"/>
    <mergeCell ref="A311:G311"/>
    <mergeCell ref="D337:N337"/>
    <mergeCell ref="H304:K304"/>
    <mergeCell ref="F295:H295"/>
    <mergeCell ref="F294:H294"/>
    <mergeCell ref="F293:H293"/>
    <mergeCell ref="F339:H339"/>
    <mergeCell ref="L339:O339"/>
    <mergeCell ref="L345:O345"/>
    <mergeCell ref="A351:G351"/>
    <mergeCell ref="A353:G353"/>
    <mergeCell ref="F394:I394"/>
    <mergeCell ref="F390:H390"/>
    <mergeCell ref="F389:H389"/>
    <mergeCell ref="F388:H388"/>
    <mergeCell ref="A280:B280"/>
    <mergeCell ref="F292:H292"/>
    <mergeCell ref="L292:O292"/>
    <mergeCell ref="H449:N449"/>
    <mergeCell ref="H495:K495"/>
    <mergeCell ref="L442:O442"/>
    <mergeCell ref="A467:B467"/>
    <mergeCell ref="A471:B471"/>
    <mergeCell ref="L483:O483"/>
    <mergeCell ref="L304:N304"/>
    <mergeCell ref="H305:N305"/>
    <mergeCell ref="H351:K351"/>
    <mergeCell ref="H352:K352"/>
    <mergeCell ref="L352:N352"/>
    <mergeCell ref="A411:G411"/>
    <mergeCell ref="H353:N353"/>
    <mergeCell ref="H399:K399"/>
    <mergeCell ref="H400:K400"/>
    <mergeCell ref="L400:N400"/>
    <mergeCell ref="A450:G450"/>
    <mergeCell ref="A451:G451"/>
    <mergeCell ref="A452:G452"/>
    <mergeCell ref="A453:G453"/>
    <mergeCell ref="A447:G447"/>
    <mergeCell ref="A433:C433"/>
    <mergeCell ref="A326:B326"/>
    <mergeCell ref="A409:G409"/>
    <mergeCell ref="A355:G355"/>
    <mergeCell ref="A356:G356"/>
    <mergeCell ref="A357:G357"/>
    <mergeCell ref="A358:G358"/>
    <mergeCell ref="A316:N316"/>
    <mergeCell ref="A385:C385"/>
    <mergeCell ref="D385:N385"/>
    <mergeCell ref="F442:I442"/>
    <mergeCell ref="A359:G359"/>
    <mergeCell ref="A410:G410"/>
    <mergeCell ref="H448:K448"/>
    <mergeCell ref="L448:N448"/>
    <mergeCell ref="A386:J386"/>
    <mergeCell ref="L389:O389"/>
    <mergeCell ref="A412:N412"/>
    <mergeCell ref="A400:G400"/>
    <mergeCell ref="A401:G401"/>
    <mergeCell ref="A402:G402"/>
    <mergeCell ref="A360:G360"/>
    <mergeCell ref="A361:G361"/>
    <mergeCell ref="A362:G362"/>
    <mergeCell ref="A363:G363"/>
    <mergeCell ref="A398:G398"/>
    <mergeCell ref="A364:N364"/>
    <mergeCell ref="A371:B371"/>
    <mergeCell ref="A370:N370"/>
    <mergeCell ref="O433:Q433"/>
    <mergeCell ref="P439:R439"/>
    <mergeCell ref="A432:B432"/>
    <mergeCell ref="A431:B431"/>
    <mergeCell ref="A419:B419"/>
    <mergeCell ref="P432:R432"/>
    <mergeCell ref="H17:N17"/>
    <mergeCell ref="H18:N18"/>
    <mergeCell ref="H19:N19"/>
    <mergeCell ref="A267:G267"/>
    <mergeCell ref="A303:G303"/>
    <mergeCell ref="A304:G304"/>
    <mergeCell ref="A305:G305"/>
    <mergeCell ref="A268:N268"/>
    <mergeCell ref="A289:C289"/>
    <mergeCell ref="D289:N289"/>
    <mergeCell ref="A290:J290"/>
    <mergeCell ref="A261:G261"/>
    <mergeCell ref="A262:G262"/>
    <mergeCell ref="A263:G263"/>
    <mergeCell ref="A48:B48"/>
    <mergeCell ref="A50:J50"/>
    <mergeCell ref="A75:G75"/>
    <mergeCell ref="L64:N64"/>
    <mergeCell ref="A18:G18"/>
    <mergeCell ref="A265:G265"/>
    <mergeCell ref="A266:G266"/>
    <mergeCell ref="A169:G169"/>
    <mergeCell ref="A170:G170"/>
    <mergeCell ref="H161:N161"/>
    <mergeCell ref="A165:G165"/>
    <mergeCell ref="A166:G166"/>
    <mergeCell ref="A167:G167"/>
    <mergeCell ref="A27:G27"/>
    <mergeCell ref="A89:B89"/>
    <mergeCell ref="A83:B83"/>
    <mergeCell ref="A63:G63"/>
    <mergeCell ref="A44:B44"/>
    <mergeCell ref="R92:S92"/>
    <mergeCell ref="T92:U92"/>
    <mergeCell ref="R89:S89"/>
    <mergeCell ref="A193:C193"/>
    <mergeCell ref="D193:N193"/>
    <mergeCell ref="A458:G458"/>
    <mergeCell ref="A459:G459"/>
    <mergeCell ref="H20:N20"/>
    <mergeCell ref="H21:N21"/>
    <mergeCell ref="H22:N22"/>
    <mergeCell ref="H23:N23"/>
    <mergeCell ref="H63:K63"/>
    <mergeCell ref="H64:K64"/>
    <mergeCell ref="L57:O57"/>
    <mergeCell ref="A449:G449"/>
    <mergeCell ref="H401:N401"/>
    <mergeCell ref="H447:K447"/>
    <mergeCell ref="L208:N208"/>
    <mergeCell ref="A454:G454"/>
    <mergeCell ref="A455:G455"/>
    <mergeCell ref="A456:G456"/>
    <mergeCell ref="A457:G457"/>
    <mergeCell ref="L112:N112"/>
    <mergeCell ref="H113:N113"/>
    <mergeCell ref="H159:K159"/>
    <mergeCell ref="H160:K160"/>
    <mergeCell ref="L160:N160"/>
    <mergeCell ref="H112:K112"/>
    <mergeCell ref="A501:G501"/>
    <mergeCell ref="A503:G503"/>
    <mergeCell ref="A505:G505"/>
    <mergeCell ref="H24:N24"/>
    <mergeCell ref="H209:N209"/>
    <mergeCell ref="H255:K255"/>
    <mergeCell ref="H256:K256"/>
    <mergeCell ref="L256:N256"/>
    <mergeCell ref="H257:N257"/>
    <mergeCell ref="A220:N220"/>
    <mergeCell ref="A217:G217"/>
    <mergeCell ref="A219:G219"/>
    <mergeCell ref="A254:G254"/>
    <mergeCell ref="A306:G306"/>
    <mergeCell ref="H496:K496"/>
    <mergeCell ref="L496:N496"/>
    <mergeCell ref="F439:H439"/>
    <mergeCell ref="L439:O439"/>
    <mergeCell ref="B442:E442"/>
    <mergeCell ref="H111:K111"/>
    <mergeCell ref="A460:N460"/>
    <mergeCell ref="A73:G73"/>
    <mergeCell ref="A74:G74"/>
    <mergeCell ref="A96:B96"/>
    <mergeCell ref="A120:G120"/>
    <mergeCell ref="A121:G121"/>
    <mergeCell ref="A122:G122"/>
    <mergeCell ref="A123:G123"/>
    <mergeCell ref="O85:V85"/>
    <mergeCell ref="R86:S86"/>
    <mergeCell ref="T89:U89"/>
    <mergeCell ref="T86:U86"/>
  </mergeCells>
  <phoneticPr fontId="3" type="noConversion"/>
  <pageMargins left="0.2" right="0.2" top="0.25" bottom="0.25" header="0.5" footer="0.5"/>
  <pageSetup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8"/>
  <sheetViews>
    <sheetView workbookViewId="0">
      <selection activeCell="B18" sqref="B18:B28"/>
    </sheetView>
  </sheetViews>
  <sheetFormatPr defaultRowHeight="12.75"/>
  <cols>
    <col min="1" max="1" width="16.42578125" style="4" bestFit="1" customWidth="1"/>
    <col min="2" max="2" width="25.28515625" style="4" customWidth="1"/>
    <col min="3" max="4" width="9.28515625" style="4" customWidth="1"/>
    <col min="6" max="6" width="21.7109375" customWidth="1"/>
    <col min="7" max="7" width="26.140625" customWidth="1"/>
    <col min="9" max="9" width="8.5703125" customWidth="1"/>
  </cols>
  <sheetData>
    <row r="1" spans="1:9">
      <c r="A1" s="68" t="s">
        <v>313</v>
      </c>
      <c r="B1" s="68" t="s">
        <v>732</v>
      </c>
      <c r="C1" s="68" t="s">
        <v>733</v>
      </c>
      <c r="D1" s="68" t="s">
        <v>739</v>
      </c>
      <c r="F1" s="68" t="s">
        <v>313</v>
      </c>
      <c r="G1" s="68" t="s">
        <v>732</v>
      </c>
      <c r="H1" s="68" t="s">
        <v>733</v>
      </c>
      <c r="I1" s="68" t="s">
        <v>739</v>
      </c>
    </row>
    <row r="2" spans="1:9">
      <c r="A2" s="4" t="s">
        <v>445</v>
      </c>
      <c r="B2" s="4" t="s">
        <v>595</v>
      </c>
      <c r="C2" s="4">
        <v>109</v>
      </c>
      <c r="D2" s="4">
        <v>80</v>
      </c>
      <c r="F2" t="s">
        <v>89</v>
      </c>
      <c r="G2" s="67" t="s">
        <v>596</v>
      </c>
      <c r="H2">
        <v>101</v>
      </c>
      <c r="I2">
        <v>70</v>
      </c>
    </row>
    <row r="3" spans="1:9">
      <c r="A3" s="4" t="s">
        <v>151</v>
      </c>
      <c r="B3" s="4" t="s">
        <v>595</v>
      </c>
      <c r="C3" s="4">
        <v>112</v>
      </c>
      <c r="D3" s="4">
        <v>75</v>
      </c>
      <c r="F3" t="s">
        <v>93</v>
      </c>
      <c r="G3" s="67" t="s">
        <v>597</v>
      </c>
      <c r="H3">
        <v>106</v>
      </c>
      <c r="I3">
        <v>75</v>
      </c>
    </row>
    <row r="4" spans="1:9">
      <c r="A4" s="4" t="s">
        <v>490</v>
      </c>
      <c r="B4" s="4" t="s">
        <v>734</v>
      </c>
      <c r="C4" s="4">
        <v>113</v>
      </c>
      <c r="D4" s="4">
        <v>80</v>
      </c>
      <c r="F4" t="s">
        <v>85</v>
      </c>
      <c r="G4" s="67" t="s">
        <v>734</v>
      </c>
      <c r="H4">
        <v>111</v>
      </c>
      <c r="I4">
        <v>75</v>
      </c>
    </row>
    <row r="5" spans="1:9">
      <c r="A5" s="4" t="s">
        <v>153</v>
      </c>
      <c r="B5" s="4" t="s">
        <v>597</v>
      </c>
      <c r="C5" s="4">
        <v>113</v>
      </c>
      <c r="D5" s="4">
        <v>80</v>
      </c>
      <c r="F5" t="s">
        <v>574</v>
      </c>
      <c r="G5" s="67" t="s">
        <v>597</v>
      </c>
      <c r="H5">
        <v>113</v>
      </c>
      <c r="I5">
        <v>80</v>
      </c>
    </row>
    <row r="6" spans="1:9">
      <c r="A6" s="4" t="s">
        <v>402</v>
      </c>
      <c r="B6" s="4" t="s">
        <v>597</v>
      </c>
      <c r="C6" s="4">
        <v>120</v>
      </c>
      <c r="D6" s="4">
        <v>80</v>
      </c>
      <c r="F6" t="s">
        <v>196</v>
      </c>
      <c r="G6" s="67" t="s">
        <v>734</v>
      </c>
      <c r="H6">
        <v>114</v>
      </c>
      <c r="I6">
        <v>80</v>
      </c>
    </row>
    <row r="7" spans="1:9">
      <c r="A7" s="4" t="s">
        <v>124</v>
      </c>
      <c r="B7" s="4" t="s">
        <v>736</v>
      </c>
      <c r="C7" s="4">
        <v>121</v>
      </c>
      <c r="D7" s="4">
        <v>85</v>
      </c>
      <c r="F7" t="s">
        <v>86</v>
      </c>
      <c r="G7" s="67" t="s">
        <v>595</v>
      </c>
      <c r="H7">
        <v>116</v>
      </c>
      <c r="I7">
        <v>75</v>
      </c>
    </row>
    <row r="8" spans="1:9">
      <c r="A8" s="4" t="s">
        <v>150</v>
      </c>
      <c r="B8" s="4" t="s">
        <v>594</v>
      </c>
      <c r="C8" s="4">
        <v>123</v>
      </c>
      <c r="D8" s="4">
        <v>90</v>
      </c>
      <c r="F8" t="s">
        <v>96</v>
      </c>
      <c r="G8" s="67" t="s">
        <v>736</v>
      </c>
      <c r="H8">
        <v>117</v>
      </c>
      <c r="I8">
        <v>85</v>
      </c>
    </row>
    <row r="9" spans="1:9">
      <c r="A9" s="4" t="s">
        <v>457</v>
      </c>
      <c r="B9" s="4" t="s">
        <v>734</v>
      </c>
      <c r="C9" s="4">
        <v>124</v>
      </c>
      <c r="D9" s="4">
        <v>80</v>
      </c>
      <c r="F9" t="s">
        <v>84</v>
      </c>
      <c r="G9" s="67" t="s">
        <v>599</v>
      </c>
      <c r="H9">
        <v>118</v>
      </c>
      <c r="I9">
        <v>75</v>
      </c>
    </row>
    <row r="10" spans="1:9">
      <c r="A10" s="4" t="s">
        <v>415</v>
      </c>
      <c r="B10" s="4" t="s">
        <v>596</v>
      </c>
      <c r="C10" s="4">
        <v>128</v>
      </c>
      <c r="D10" s="4">
        <v>85</v>
      </c>
      <c r="F10" t="s">
        <v>83</v>
      </c>
      <c r="G10" s="67" t="s">
        <v>594</v>
      </c>
      <c r="H10">
        <v>122</v>
      </c>
      <c r="I10">
        <v>75</v>
      </c>
    </row>
    <row r="11" spans="1:9">
      <c r="A11" s="4" t="s">
        <v>429</v>
      </c>
      <c r="B11" s="4" t="s">
        <v>735</v>
      </c>
      <c r="C11" s="4">
        <v>128</v>
      </c>
      <c r="D11" s="4">
        <v>85</v>
      </c>
      <c r="F11" t="s">
        <v>566</v>
      </c>
      <c r="G11" s="67" t="s">
        <v>735</v>
      </c>
      <c r="H11">
        <v>123</v>
      </c>
      <c r="I11">
        <v>80</v>
      </c>
    </row>
    <row r="12" spans="1:9">
      <c r="A12" s="4" t="s">
        <v>425</v>
      </c>
      <c r="B12" s="4" t="s">
        <v>599</v>
      </c>
      <c r="C12" s="4">
        <v>131</v>
      </c>
      <c r="D12" s="4">
        <v>95</v>
      </c>
      <c r="F12" t="s">
        <v>545</v>
      </c>
      <c r="G12" s="67" t="s">
        <v>595</v>
      </c>
      <c r="H12">
        <v>130</v>
      </c>
      <c r="I12">
        <v>80</v>
      </c>
    </row>
    <row r="14" spans="1:9">
      <c r="C14">
        <f>AVERAGE(C2:C12)</f>
        <v>120.18181818181819</v>
      </c>
      <c r="D14">
        <f>AVERAGE(D2:D12)</f>
        <v>83.181818181818187</v>
      </c>
      <c r="H14">
        <f>AVERAGE(H2:H12)</f>
        <v>115.54545454545455</v>
      </c>
      <c r="I14">
        <f>AVERAGE(I2:I12)</f>
        <v>77.272727272727266</v>
      </c>
    </row>
    <row r="15" spans="1:9">
      <c r="C15">
        <f>MEDIAN(C2:C12)</f>
        <v>121</v>
      </c>
      <c r="D15">
        <f>MEDIAN(D2:D12)</f>
        <v>80</v>
      </c>
      <c r="H15">
        <f>MEDIAN(H2:H12)</f>
        <v>116</v>
      </c>
      <c r="I15">
        <f>MEDIAN(I2:I12)</f>
        <v>75</v>
      </c>
    </row>
    <row r="18" spans="2:7">
      <c r="B18" s="213" t="s">
        <v>1014</v>
      </c>
      <c r="G18" t="s">
        <v>802</v>
      </c>
    </row>
    <row r="19" spans="2:7">
      <c r="B19" s="213" t="s">
        <v>1013</v>
      </c>
      <c r="G19" t="s">
        <v>799</v>
      </c>
    </row>
    <row r="20" spans="2:7">
      <c r="B20" s="213" t="s">
        <v>1015</v>
      </c>
      <c r="G20" t="s">
        <v>801</v>
      </c>
    </row>
    <row r="21" spans="2:7">
      <c r="B21" s="213" t="s">
        <v>1020</v>
      </c>
      <c r="G21" t="s">
        <v>800</v>
      </c>
    </row>
    <row r="22" spans="2:7">
      <c r="B22" s="213" t="s">
        <v>1016</v>
      </c>
      <c r="G22" t="s">
        <v>796</v>
      </c>
    </row>
    <row r="23" spans="2:7">
      <c r="B23" s="213" t="s">
        <v>1021</v>
      </c>
      <c r="G23" t="s">
        <v>795</v>
      </c>
    </row>
    <row r="24" spans="2:7">
      <c r="B24" s="213" t="s">
        <v>1017</v>
      </c>
      <c r="G24" t="s">
        <v>794</v>
      </c>
    </row>
    <row r="25" spans="2:7">
      <c r="B25" s="213" t="s">
        <v>1018</v>
      </c>
      <c r="G25" t="s">
        <v>797</v>
      </c>
    </row>
    <row r="26" spans="2:7">
      <c r="B26" s="213" t="s">
        <v>1022</v>
      </c>
      <c r="G26" t="s">
        <v>803</v>
      </c>
    </row>
    <row r="27" spans="2:7">
      <c r="B27" s="213" t="s">
        <v>1019</v>
      </c>
      <c r="G27" t="s">
        <v>793</v>
      </c>
    </row>
    <row r="28" spans="2:7">
      <c r="B28" s="213" t="s">
        <v>1023</v>
      </c>
      <c r="G28" t="s">
        <v>798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R108"/>
  <sheetViews>
    <sheetView topLeftCell="A85" zoomScaleNormal="100" workbookViewId="0">
      <selection activeCell="BC68" sqref="BC68:BN68"/>
    </sheetView>
  </sheetViews>
  <sheetFormatPr defaultColWidth="2.7109375" defaultRowHeight="15.75"/>
  <cols>
    <col min="1" max="16384" width="2.7109375" style="49"/>
  </cols>
  <sheetData>
    <row r="1" spans="1:96">
      <c r="A1" s="59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66"/>
      <c r="Y1" s="59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66"/>
      <c r="AW1" s="59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66"/>
      <c r="BU1" s="59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66"/>
    </row>
    <row r="2" spans="1:96">
      <c r="A2" s="57"/>
      <c r="X2" s="56"/>
      <c r="Y2" s="57"/>
      <c r="AV2" s="56"/>
      <c r="AW2" s="57"/>
      <c r="BT2" s="56"/>
      <c r="BU2" s="57"/>
      <c r="CR2" s="56"/>
    </row>
    <row r="3" spans="1:96">
      <c r="A3" s="57"/>
      <c r="X3" s="56"/>
      <c r="Y3" s="57"/>
      <c r="AV3" s="56"/>
      <c r="AW3" s="57"/>
      <c r="BT3" s="56"/>
      <c r="BU3" s="57"/>
      <c r="CR3" s="56"/>
    </row>
    <row r="4" spans="1:96">
      <c r="A4" s="57"/>
      <c r="X4" s="56"/>
      <c r="Y4" s="57"/>
      <c r="AV4" s="56"/>
      <c r="AW4" s="57"/>
      <c r="BT4" s="56"/>
      <c r="BU4" s="57"/>
      <c r="CR4" s="56"/>
    </row>
    <row r="5" spans="1:96">
      <c r="A5" s="57"/>
      <c r="X5" s="56"/>
      <c r="Y5" s="57"/>
      <c r="AV5" s="56"/>
      <c r="AW5" s="57"/>
      <c r="BT5" s="56"/>
      <c r="BU5" s="57"/>
      <c r="CR5" s="56"/>
    </row>
    <row r="6" spans="1:96">
      <c r="A6" s="57"/>
      <c r="X6" s="56"/>
      <c r="Y6" s="57"/>
      <c r="AV6" s="56"/>
      <c r="AW6" s="57"/>
      <c r="BT6" s="56"/>
      <c r="BU6" s="57"/>
      <c r="CR6" s="56"/>
    </row>
    <row r="7" spans="1:96">
      <c r="A7" s="57"/>
      <c r="X7" s="56"/>
      <c r="Y7" s="57"/>
      <c r="AV7" s="56"/>
      <c r="AW7" s="57"/>
      <c r="BT7" s="56"/>
      <c r="BU7" s="57"/>
      <c r="CR7" s="56"/>
    </row>
    <row r="8" spans="1:96" ht="16.5" thickBot="1">
      <c r="A8" s="62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0"/>
      <c r="Y8" s="62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0"/>
      <c r="AW8" s="62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0"/>
      <c r="BU8" s="62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0"/>
    </row>
    <row r="9" spans="1:96">
      <c r="A9" s="59"/>
      <c r="B9" s="58"/>
      <c r="C9" s="58"/>
      <c r="D9" s="58"/>
      <c r="E9" s="58"/>
      <c r="F9" s="58"/>
      <c r="G9" s="363" t="s">
        <v>655</v>
      </c>
      <c r="H9" s="363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4"/>
      <c r="Y9" s="59"/>
      <c r="Z9" s="58"/>
      <c r="AA9" s="58"/>
      <c r="AB9" s="58"/>
      <c r="AC9" s="58"/>
      <c r="AD9" s="58"/>
      <c r="AE9" s="363" t="s">
        <v>656</v>
      </c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4"/>
      <c r="AW9" s="59"/>
      <c r="AX9" s="58"/>
      <c r="AY9" s="58"/>
      <c r="AZ9" s="58"/>
      <c r="BA9" s="58"/>
      <c r="BB9" s="58"/>
      <c r="BC9" s="363" t="s">
        <v>657</v>
      </c>
      <c r="BD9" s="363"/>
      <c r="BE9" s="363"/>
      <c r="BF9" s="363"/>
      <c r="BG9" s="363"/>
      <c r="BH9" s="363"/>
      <c r="BI9" s="363"/>
      <c r="BJ9" s="363"/>
      <c r="BK9" s="363"/>
      <c r="BL9" s="363"/>
      <c r="BM9" s="363"/>
      <c r="BN9" s="363"/>
      <c r="BO9" s="363"/>
      <c r="BP9" s="363"/>
      <c r="BQ9" s="363"/>
      <c r="BR9" s="363"/>
      <c r="BS9" s="363"/>
      <c r="BT9" s="364"/>
      <c r="BU9" s="59"/>
      <c r="BV9" s="58"/>
      <c r="BW9" s="58"/>
      <c r="BX9" s="58"/>
      <c r="BY9" s="58"/>
      <c r="BZ9" s="58"/>
      <c r="CA9" s="363" t="s">
        <v>658</v>
      </c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4"/>
    </row>
    <row r="10" spans="1:96" ht="12.75" customHeight="1">
      <c r="A10" s="57"/>
      <c r="G10" s="365" t="s">
        <v>602</v>
      </c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6"/>
      <c r="Y10" s="57"/>
      <c r="AE10" s="365" t="s">
        <v>804</v>
      </c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6"/>
      <c r="AW10" s="57"/>
      <c r="BC10" s="365" t="s">
        <v>589</v>
      </c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5"/>
      <c r="BR10" s="365"/>
      <c r="BS10" s="365"/>
      <c r="BT10" s="366"/>
      <c r="BU10" s="57"/>
      <c r="CA10" s="365" t="s">
        <v>590</v>
      </c>
      <c r="CB10" s="365"/>
      <c r="CC10" s="365"/>
      <c r="CD10" s="365"/>
      <c r="CE10" s="365"/>
      <c r="CF10" s="365"/>
      <c r="CG10" s="365"/>
      <c r="CH10" s="365"/>
      <c r="CI10" s="365"/>
      <c r="CJ10" s="365"/>
      <c r="CK10" s="365"/>
      <c r="CL10" s="365"/>
      <c r="CM10" s="365"/>
      <c r="CN10" s="365"/>
      <c r="CO10" s="365"/>
      <c r="CP10" s="365"/>
      <c r="CQ10" s="365"/>
      <c r="CR10" s="366"/>
    </row>
    <row r="11" spans="1:96" ht="12.75" customHeight="1">
      <c r="A11" s="57"/>
      <c r="G11" s="365"/>
      <c r="H11" s="365"/>
      <c r="I11" s="365"/>
      <c r="J11" s="365"/>
      <c r="K11" s="365"/>
      <c r="L11" s="365"/>
      <c r="M11" s="365"/>
      <c r="N11" s="365"/>
      <c r="O11" s="365"/>
      <c r="P11" s="365"/>
      <c r="Q11" s="365"/>
      <c r="R11" s="365"/>
      <c r="S11" s="365"/>
      <c r="T11" s="365"/>
      <c r="U11" s="365"/>
      <c r="V11" s="365"/>
      <c r="W11" s="365"/>
      <c r="X11" s="366"/>
      <c r="Y11" s="57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  <c r="AP11" s="365"/>
      <c r="AQ11" s="365"/>
      <c r="AR11" s="365"/>
      <c r="AS11" s="365"/>
      <c r="AT11" s="365"/>
      <c r="AU11" s="365"/>
      <c r="AV11" s="366"/>
      <c r="AW11" s="57"/>
      <c r="BC11" s="365"/>
      <c r="BD11" s="365"/>
      <c r="BE11" s="365"/>
      <c r="BF11" s="365"/>
      <c r="BG11" s="365"/>
      <c r="BH11" s="365"/>
      <c r="BI11" s="365"/>
      <c r="BJ11" s="365"/>
      <c r="BK11" s="365"/>
      <c r="BL11" s="365"/>
      <c r="BM11" s="365"/>
      <c r="BN11" s="365"/>
      <c r="BO11" s="365"/>
      <c r="BP11" s="365"/>
      <c r="BQ11" s="365"/>
      <c r="BR11" s="365"/>
      <c r="BS11" s="365"/>
      <c r="BT11" s="366"/>
      <c r="BU11" s="57"/>
      <c r="CA11" s="365"/>
      <c r="CB11" s="365"/>
      <c r="CC11" s="365"/>
      <c r="CD11" s="365"/>
      <c r="CE11" s="365"/>
      <c r="CF11" s="365"/>
      <c r="CG11" s="365"/>
      <c r="CH11" s="365"/>
      <c r="CI11" s="365"/>
      <c r="CJ11" s="365"/>
      <c r="CK11" s="365"/>
      <c r="CL11" s="365"/>
      <c r="CM11" s="365"/>
      <c r="CN11" s="365"/>
      <c r="CO11" s="365"/>
      <c r="CP11" s="365"/>
      <c r="CQ11" s="365"/>
      <c r="CR11" s="366"/>
    </row>
    <row r="12" spans="1:96" ht="15.75" customHeight="1">
      <c r="A12" s="57"/>
      <c r="G12" s="365"/>
      <c r="H12" s="365"/>
      <c r="I12" s="365"/>
      <c r="J12" s="365"/>
      <c r="K12" s="365"/>
      <c r="L12" s="365"/>
      <c r="M12" s="365"/>
      <c r="N12" s="365"/>
      <c r="O12" s="365"/>
      <c r="P12" s="365"/>
      <c r="Q12" s="365"/>
      <c r="R12" s="365"/>
      <c r="S12" s="365"/>
      <c r="T12" s="365"/>
      <c r="U12" s="365"/>
      <c r="V12" s="365"/>
      <c r="W12" s="365"/>
      <c r="X12" s="366"/>
      <c r="Y12" s="57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  <c r="AP12" s="365"/>
      <c r="AQ12" s="365"/>
      <c r="AR12" s="365"/>
      <c r="AS12" s="365"/>
      <c r="AT12" s="365"/>
      <c r="AU12" s="365"/>
      <c r="AV12" s="366"/>
      <c r="AW12" s="57"/>
      <c r="BC12" s="365"/>
      <c r="BD12" s="365"/>
      <c r="BE12" s="365"/>
      <c r="BF12" s="365"/>
      <c r="BG12" s="365"/>
      <c r="BH12" s="365"/>
      <c r="BI12" s="365"/>
      <c r="BJ12" s="365"/>
      <c r="BK12" s="365"/>
      <c r="BL12" s="365"/>
      <c r="BM12" s="365"/>
      <c r="BN12" s="365"/>
      <c r="BO12" s="365"/>
      <c r="BP12" s="365"/>
      <c r="BQ12" s="365"/>
      <c r="BR12" s="365"/>
      <c r="BS12" s="365"/>
      <c r="BT12" s="366"/>
      <c r="BU12" s="57"/>
      <c r="CA12" s="365"/>
      <c r="CB12" s="365"/>
      <c r="CC12" s="365"/>
      <c r="CD12" s="365"/>
      <c r="CE12" s="365"/>
      <c r="CF12" s="365"/>
      <c r="CG12" s="365"/>
      <c r="CH12" s="365"/>
      <c r="CI12" s="365"/>
      <c r="CJ12" s="365"/>
      <c r="CK12" s="365"/>
      <c r="CL12" s="365"/>
      <c r="CM12" s="365"/>
      <c r="CN12" s="365"/>
      <c r="CO12" s="365"/>
      <c r="CP12" s="365"/>
      <c r="CQ12" s="365"/>
      <c r="CR12" s="366"/>
    </row>
    <row r="13" spans="1:96" ht="15.75" customHeight="1">
      <c r="A13" s="57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5"/>
      <c r="R13" s="365"/>
      <c r="S13" s="365"/>
      <c r="T13" s="365"/>
      <c r="U13" s="365"/>
      <c r="V13" s="365"/>
      <c r="W13" s="365"/>
      <c r="X13" s="366"/>
      <c r="Y13" s="57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65"/>
      <c r="AQ13" s="365"/>
      <c r="AR13" s="365"/>
      <c r="AS13" s="365"/>
      <c r="AT13" s="365"/>
      <c r="AU13" s="365"/>
      <c r="AV13" s="366"/>
      <c r="AW13" s="57"/>
      <c r="BC13" s="365"/>
      <c r="BD13" s="365"/>
      <c r="BE13" s="365"/>
      <c r="BF13" s="365"/>
      <c r="BG13" s="365"/>
      <c r="BH13" s="365"/>
      <c r="BI13" s="365"/>
      <c r="BJ13" s="365"/>
      <c r="BK13" s="365"/>
      <c r="BL13" s="365"/>
      <c r="BM13" s="365"/>
      <c r="BN13" s="365"/>
      <c r="BO13" s="365"/>
      <c r="BP13" s="365"/>
      <c r="BQ13" s="365"/>
      <c r="BR13" s="365"/>
      <c r="BS13" s="365"/>
      <c r="BT13" s="366"/>
      <c r="BU13" s="57"/>
      <c r="CA13" s="365"/>
      <c r="CB13" s="365"/>
      <c r="CC13" s="365"/>
      <c r="CD13" s="365"/>
      <c r="CE13" s="365"/>
      <c r="CF13" s="365"/>
      <c r="CG13" s="365"/>
      <c r="CH13" s="365"/>
      <c r="CI13" s="365"/>
      <c r="CJ13" s="365"/>
      <c r="CK13" s="365"/>
      <c r="CL13" s="365"/>
      <c r="CM13" s="365"/>
      <c r="CN13" s="365"/>
      <c r="CO13" s="365"/>
      <c r="CP13" s="365"/>
      <c r="CQ13" s="365"/>
      <c r="CR13" s="366"/>
    </row>
    <row r="14" spans="1:96" ht="16.5">
      <c r="A14" s="57"/>
      <c r="G14" s="367" t="s">
        <v>592</v>
      </c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X14" s="56"/>
      <c r="Y14" s="57"/>
      <c r="AE14" s="367" t="s">
        <v>592</v>
      </c>
      <c r="AF14" s="367"/>
      <c r="AG14" s="367"/>
      <c r="AH14" s="367"/>
      <c r="AI14" s="367"/>
      <c r="AJ14" s="367"/>
      <c r="AK14" s="367"/>
      <c r="AL14" s="367"/>
      <c r="AM14" s="367"/>
      <c r="AN14" s="367"/>
      <c r="AO14" s="367"/>
      <c r="AP14" s="367"/>
      <c r="AV14" s="56"/>
      <c r="AW14" s="57"/>
      <c r="BC14" s="367" t="s">
        <v>592</v>
      </c>
      <c r="BD14" s="367"/>
      <c r="BE14" s="367"/>
      <c r="BF14" s="367"/>
      <c r="BG14" s="367"/>
      <c r="BH14" s="367"/>
      <c r="BI14" s="367"/>
      <c r="BJ14" s="367"/>
      <c r="BK14" s="367"/>
      <c r="BL14" s="367"/>
      <c r="BM14" s="367"/>
      <c r="BN14" s="367"/>
      <c r="BT14" s="56"/>
      <c r="BU14" s="57"/>
      <c r="CA14" s="367" t="s">
        <v>592</v>
      </c>
      <c r="CB14" s="367"/>
      <c r="CC14" s="367"/>
      <c r="CD14" s="367"/>
      <c r="CE14" s="367"/>
      <c r="CF14" s="367"/>
      <c r="CG14" s="367"/>
      <c r="CH14" s="367"/>
      <c r="CI14" s="367"/>
      <c r="CJ14" s="367"/>
      <c r="CK14" s="367"/>
      <c r="CL14" s="367"/>
      <c r="CR14" s="56"/>
    </row>
    <row r="15" spans="1:96" ht="16.5">
      <c r="A15" s="57"/>
      <c r="G15" s="360" t="s">
        <v>593</v>
      </c>
      <c r="H15" s="360"/>
      <c r="I15" s="360"/>
      <c r="J15" s="360"/>
      <c r="K15" s="360"/>
      <c r="L15" s="360"/>
      <c r="M15" s="360"/>
      <c r="N15" s="360"/>
      <c r="O15" s="360"/>
      <c r="P15" s="360"/>
      <c r="Q15" s="360"/>
      <c r="R15" s="360"/>
      <c r="X15" s="56"/>
      <c r="Y15" s="57"/>
      <c r="AE15" s="360" t="s">
        <v>594</v>
      </c>
      <c r="AF15" s="360"/>
      <c r="AG15" s="360"/>
      <c r="AH15" s="360"/>
      <c r="AI15" s="360"/>
      <c r="AJ15" s="360"/>
      <c r="AK15" s="360"/>
      <c r="AL15" s="360"/>
      <c r="AM15" s="360"/>
      <c r="AN15" s="360"/>
      <c r="AO15" s="360"/>
      <c r="AP15" s="360"/>
      <c r="AV15" s="56"/>
      <c r="AW15" s="57"/>
      <c r="BC15" s="360" t="s">
        <v>593</v>
      </c>
      <c r="BD15" s="360"/>
      <c r="BE15" s="360"/>
      <c r="BF15" s="360"/>
      <c r="BG15" s="360"/>
      <c r="BH15" s="360"/>
      <c r="BI15" s="360"/>
      <c r="BJ15" s="360"/>
      <c r="BK15" s="360"/>
      <c r="BL15" s="360"/>
      <c r="BM15" s="360"/>
      <c r="BN15" s="360"/>
      <c r="BT15" s="56"/>
      <c r="BU15" s="57"/>
      <c r="CA15" s="360" t="s">
        <v>601</v>
      </c>
      <c r="CB15" s="360"/>
      <c r="CC15" s="360"/>
      <c r="CD15" s="360"/>
      <c r="CE15" s="360"/>
      <c r="CF15" s="360"/>
      <c r="CG15" s="360"/>
      <c r="CH15" s="360"/>
      <c r="CI15" s="360"/>
      <c r="CJ15" s="360"/>
      <c r="CK15" s="360"/>
      <c r="CL15" s="360"/>
      <c r="CR15" s="56"/>
    </row>
    <row r="16" spans="1:96">
      <c r="A16" s="57"/>
      <c r="X16" s="56"/>
      <c r="Y16" s="57"/>
      <c r="AV16" s="56"/>
      <c r="AW16" s="57"/>
      <c r="BT16" s="56"/>
      <c r="BU16" s="57"/>
      <c r="CR16" s="56"/>
    </row>
    <row r="17" spans="1:96" s="54" customFormat="1" ht="14.25">
      <c r="A17" s="55"/>
      <c r="H17" s="361" t="s">
        <v>606</v>
      </c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  <c r="T17" s="361"/>
      <c r="X17" s="53"/>
      <c r="Y17" s="55"/>
      <c r="AF17" s="361" t="s">
        <v>606</v>
      </c>
      <c r="AG17" s="361"/>
      <c r="AH17" s="361"/>
      <c r="AI17" s="361"/>
      <c r="AJ17" s="361"/>
      <c r="AK17" s="361"/>
      <c r="AL17" s="361"/>
      <c r="AM17" s="361"/>
      <c r="AN17" s="361"/>
      <c r="AO17" s="361"/>
      <c r="AP17" s="361"/>
      <c r="AQ17" s="361"/>
      <c r="AR17" s="361"/>
      <c r="AV17" s="53"/>
      <c r="AW17" s="55"/>
      <c r="BD17" s="361" t="s">
        <v>607</v>
      </c>
      <c r="BE17" s="361"/>
      <c r="BF17" s="361"/>
      <c r="BG17" s="361"/>
      <c r="BH17" s="361"/>
      <c r="BI17" s="361"/>
      <c r="BJ17" s="361"/>
      <c r="BK17" s="361"/>
      <c r="BL17" s="361"/>
      <c r="BM17" s="361"/>
      <c r="BN17" s="361"/>
      <c r="BO17" s="361"/>
      <c r="BP17" s="361"/>
      <c r="BT17" s="53"/>
      <c r="BU17" s="55"/>
      <c r="CB17" s="361" t="s">
        <v>607</v>
      </c>
      <c r="CC17" s="361"/>
      <c r="CD17" s="361"/>
      <c r="CE17" s="361"/>
      <c r="CF17" s="361"/>
      <c r="CG17" s="361"/>
      <c r="CH17" s="361"/>
      <c r="CI17" s="361"/>
      <c r="CJ17" s="361"/>
      <c r="CK17" s="361"/>
      <c r="CL17" s="361"/>
      <c r="CM17" s="361"/>
      <c r="CN17" s="361"/>
      <c r="CR17" s="53"/>
    </row>
    <row r="18" spans="1:96" s="54" customFormat="1" ht="15" thickBot="1">
      <c r="A18" s="52"/>
      <c r="B18" s="51"/>
      <c r="C18" s="51"/>
      <c r="D18" s="51"/>
      <c r="E18" s="51"/>
      <c r="F18" s="51"/>
      <c r="G18" s="51"/>
      <c r="H18" s="362" t="s">
        <v>608</v>
      </c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51"/>
      <c r="V18" s="51"/>
      <c r="W18" s="51"/>
      <c r="X18" s="50"/>
      <c r="Y18" s="52"/>
      <c r="Z18" s="51"/>
      <c r="AA18" s="51"/>
      <c r="AB18" s="51"/>
      <c r="AC18" s="51"/>
      <c r="AD18" s="51"/>
      <c r="AE18" s="51"/>
      <c r="AF18" s="362" t="s">
        <v>608</v>
      </c>
      <c r="AG18" s="362"/>
      <c r="AH18" s="362"/>
      <c r="AI18" s="362"/>
      <c r="AJ18" s="362"/>
      <c r="AK18" s="362"/>
      <c r="AL18" s="362"/>
      <c r="AM18" s="362"/>
      <c r="AN18" s="362"/>
      <c r="AO18" s="362"/>
      <c r="AP18" s="362"/>
      <c r="AQ18" s="362"/>
      <c r="AR18" s="362"/>
      <c r="AS18" s="51"/>
      <c r="AT18" s="51"/>
      <c r="AU18" s="51"/>
      <c r="AV18" s="50"/>
      <c r="AW18" s="52"/>
      <c r="AX18" s="51"/>
      <c r="AY18" s="51"/>
      <c r="AZ18" s="51"/>
      <c r="BA18" s="51"/>
      <c r="BB18" s="51"/>
      <c r="BC18" s="51"/>
      <c r="BD18" s="362" t="s">
        <v>608</v>
      </c>
      <c r="BE18" s="362"/>
      <c r="BF18" s="362"/>
      <c r="BG18" s="362"/>
      <c r="BH18" s="362"/>
      <c r="BI18" s="362"/>
      <c r="BJ18" s="362"/>
      <c r="BK18" s="362"/>
      <c r="BL18" s="362"/>
      <c r="BM18" s="362"/>
      <c r="BN18" s="362"/>
      <c r="BO18" s="362"/>
      <c r="BP18" s="362"/>
      <c r="BQ18" s="51"/>
      <c r="BR18" s="51"/>
      <c r="BS18" s="51"/>
      <c r="BT18" s="50"/>
      <c r="BU18" s="52"/>
      <c r="BV18" s="51"/>
      <c r="BW18" s="51"/>
      <c r="BX18" s="51"/>
      <c r="BY18" s="51"/>
      <c r="BZ18" s="51"/>
      <c r="CA18" s="51"/>
      <c r="CB18" s="362" t="s">
        <v>608</v>
      </c>
      <c r="CC18" s="362"/>
      <c r="CD18" s="362"/>
      <c r="CE18" s="362"/>
      <c r="CF18" s="362"/>
      <c r="CG18" s="362"/>
      <c r="CH18" s="362"/>
      <c r="CI18" s="362"/>
      <c r="CJ18" s="362"/>
      <c r="CK18" s="362"/>
      <c r="CL18" s="362"/>
      <c r="CM18" s="362"/>
      <c r="CN18" s="362"/>
      <c r="CO18" s="51"/>
      <c r="CP18" s="51"/>
      <c r="CQ18" s="51"/>
      <c r="CR18" s="50"/>
    </row>
    <row r="19" spans="1:96">
      <c r="A19" s="59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66"/>
      <c r="Y19" s="59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66"/>
      <c r="AW19" s="59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66"/>
      <c r="BU19" s="59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66"/>
    </row>
    <row r="20" spans="1:96">
      <c r="A20" s="57"/>
      <c r="X20" s="56"/>
      <c r="Y20" s="57"/>
      <c r="AV20" s="56"/>
      <c r="AW20" s="57"/>
      <c r="BT20" s="56"/>
      <c r="BU20" s="57"/>
      <c r="CR20" s="56"/>
    </row>
    <row r="21" spans="1:96">
      <c r="A21" s="57"/>
      <c r="X21" s="56"/>
      <c r="Y21" s="57"/>
      <c r="AV21" s="56"/>
      <c r="AW21" s="57"/>
      <c r="BT21" s="56"/>
      <c r="BU21" s="57"/>
      <c r="CR21" s="56"/>
    </row>
    <row r="22" spans="1:96">
      <c r="A22" s="57"/>
      <c r="X22" s="56"/>
      <c r="Y22" s="57"/>
      <c r="AV22" s="56"/>
      <c r="AW22" s="57"/>
      <c r="BT22" s="56"/>
      <c r="BU22" s="57"/>
      <c r="CR22" s="56"/>
    </row>
    <row r="23" spans="1:96">
      <c r="A23" s="57"/>
      <c r="X23" s="56"/>
      <c r="Y23" s="57"/>
      <c r="AV23" s="56"/>
      <c r="AW23" s="57"/>
      <c r="BT23" s="56"/>
      <c r="BU23" s="57"/>
      <c r="CR23" s="56"/>
    </row>
    <row r="24" spans="1:96">
      <c r="A24" s="57"/>
      <c r="X24" s="56"/>
      <c r="Y24" s="57"/>
      <c r="AV24" s="56"/>
      <c r="AW24" s="57"/>
      <c r="BT24" s="56"/>
      <c r="BU24" s="57"/>
      <c r="CR24" s="56"/>
    </row>
    <row r="25" spans="1:96">
      <c r="A25" s="57"/>
      <c r="X25" s="56"/>
      <c r="Y25" s="57"/>
      <c r="AV25" s="56"/>
      <c r="AW25" s="57"/>
      <c r="BT25" s="56"/>
      <c r="BU25" s="57"/>
      <c r="CR25" s="56"/>
    </row>
    <row r="26" spans="1:96" ht="16.5" thickBot="1">
      <c r="A26" s="62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0"/>
      <c r="Y26" s="62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0"/>
      <c r="AW26" s="62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0"/>
      <c r="BU26" s="62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0"/>
    </row>
    <row r="27" spans="1:96" ht="12.75" customHeight="1">
      <c r="A27" s="59"/>
      <c r="B27" s="58"/>
      <c r="C27" s="58"/>
      <c r="D27" s="58"/>
      <c r="E27" s="58"/>
      <c r="F27" s="58"/>
      <c r="G27" s="363" t="s">
        <v>659</v>
      </c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  <c r="V27" s="363"/>
      <c r="W27" s="363"/>
      <c r="X27" s="364"/>
      <c r="Y27" s="59"/>
      <c r="Z27" s="58"/>
      <c r="AA27" s="58"/>
      <c r="AB27" s="58"/>
      <c r="AC27" s="58"/>
      <c r="AD27" s="58"/>
      <c r="AE27" s="363" t="s">
        <v>660</v>
      </c>
      <c r="AF27" s="363"/>
      <c r="AG27" s="363"/>
      <c r="AH27" s="363"/>
      <c r="AI27" s="363"/>
      <c r="AJ27" s="363"/>
      <c r="AK27" s="363"/>
      <c r="AL27" s="363"/>
      <c r="AM27" s="363"/>
      <c r="AN27" s="363"/>
      <c r="AO27" s="363"/>
      <c r="AP27" s="363"/>
      <c r="AQ27" s="363"/>
      <c r="AR27" s="363"/>
      <c r="AS27" s="363"/>
      <c r="AT27" s="363"/>
      <c r="AU27" s="363"/>
      <c r="AV27" s="364"/>
      <c r="AW27" s="59"/>
      <c r="AX27" s="58"/>
      <c r="AY27" s="58"/>
      <c r="AZ27" s="58"/>
      <c r="BA27" s="58"/>
      <c r="BB27" s="58"/>
      <c r="BC27" s="363" t="s">
        <v>661</v>
      </c>
      <c r="BD27" s="363"/>
      <c r="BE27" s="363"/>
      <c r="BF27" s="363"/>
      <c r="BG27" s="363"/>
      <c r="BH27" s="363"/>
      <c r="BI27" s="363"/>
      <c r="BJ27" s="363"/>
      <c r="BK27" s="363"/>
      <c r="BL27" s="363"/>
      <c r="BM27" s="363"/>
      <c r="BN27" s="363"/>
      <c r="BO27" s="363"/>
      <c r="BP27" s="363"/>
      <c r="BQ27" s="363"/>
      <c r="BR27" s="363"/>
      <c r="BS27" s="363"/>
      <c r="BT27" s="364"/>
      <c r="BU27" s="59"/>
      <c r="BV27" s="58"/>
      <c r="BW27" s="58"/>
      <c r="BX27" s="58"/>
      <c r="BY27" s="58"/>
      <c r="BZ27" s="58"/>
      <c r="CA27" s="363" t="s">
        <v>662</v>
      </c>
      <c r="CB27" s="363"/>
      <c r="CC27" s="363"/>
      <c r="CD27" s="363"/>
      <c r="CE27" s="363"/>
      <c r="CF27" s="363"/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3"/>
      <c r="CR27" s="364"/>
    </row>
    <row r="28" spans="1:96" ht="12.75" customHeight="1">
      <c r="A28" s="57"/>
      <c r="G28" s="365" t="s">
        <v>609</v>
      </c>
      <c r="H28" s="365"/>
      <c r="I28" s="365"/>
      <c r="J28" s="365"/>
      <c r="K28" s="365"/>
      <c r="L28" s="365"/>
      <c r="M28" s="365"/>
      <c r="N28" s="365"/>
      <c r="O28" s="365"/>
      <c r="P28" s="365"/>
      <c r="Q28" s="365"/>
      <c r="R28" s="365"/>
      <c r="S28" s="365"/>
      <c r="T28" s="365"/>
      <c r="U28" s="365"/>
      <c r="V28" s="365"/>
      <c r="W28" s="365"/>
      <c r="X28" s="366"/>
      <c r="Y28" s="57"/>
      <c r="AE28" s="365" t="s">
        <v>610</v>
      </c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65"/>
      <c r="AS28" s="365"/>
      <c r="AT28" s="365"/>
      <c r="AU28" s="365"/>
      <c r="AV28" s="366"/>
      <c r="AW28" s="57"/>
      <c r="BC28" s="365" t="s">
        <v>588</v>
      </c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6"/>
      <c r="BU28" s="57"/>
      <c r="CA28" s="365" t="s">
        <v>611</v>
      </c>
      <c r="CB28" s="365"/>
      <c r="CC28" s="365"/>
      <c r="CD28" s="365"/>
      <c r="CE28" s="365"/>
      <c r="CF28" s="365"/>
      <c r="CG28" s="365"/>
      <c r="CH28" s="365"/>
      <c r="CI28" s="365"/>
      <c r="CJ28" s="365"/>
      <c r="CK28" s="365"/>
      <c r="CL28" s="365"/>
      <c r="CM28" s="365"/>
      <c r="CN28" s="365"/>
      <c r="CO28" s="365"/>
      <c r="CP28" s="365"/>
      <c r="CQ28" s="365"/>
      <c r="CR28" s="366"/>
    </row>
    <row r="29" spans="1:96" ht="15.75" customHeight="1">
      <c r="A29" s="57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65"/>
      <c r="W29" s="365"/>
      <c r="X29" s="366"/>
      <c r="Y29" s="57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65"/>
      <c r="AU29" s="365"/>
      <c r="AV29" s="366"/>
      <c r="AW29" s="57"/>
      <c r="BC29" s="365"/>
      <c r="BD29" s="365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65"/>
      <c r="BR29" s="365"/>
      <c r="BS29" s="365"/>
      <c r="BT29" s="366"/>
      <c r="BU29" s="57"/>
      <c r="CA29" s="365"/>
      <c r="CB29" s="365"/>
      <c r="CC29" s="365"/>
      <c r="CD29" s="365"/>
      <c r="CE29" s="365"/>
      <c r="CF29" s="365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6"/>
    </row>
    <row r="30" spans="1:96" ht="15.75" customHeight="1">
      <c r="A30" s="57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  <c r="S30" s="365"/>
      <c r="T30" s="365"/>
      <c r="U30" s="365"/>
      <c r="V30" s="365"/>
      <c r="W30" s="365"/>
      <c r="X30" s="366"/>
      <c r="Y30" s="57"/>
      <c r="AE30" s="365"/>
      <c r="AF30" s="365"/>
      <c r="AG30" s="365"/>
      <c r="AH30" s="365"/>
      <c r="AI30" s="365"/>
      <c r="AJ30" s="365"/>
      <c r="AK30" s="365"/>
      <c r="AL30" s="365"/>
      <c r="AM30" s="365"/>
      <c r="AN30" s="365"/>
      <c r="AO30" s="365"/>
      <c r="AP30" s="365"/>
      <c r="AQ30" s="365"/>
      <c r="AR30" s="365"/>
      <c r="AS30" s="365"/>
      <c r="AT30" s="365"/>
      <c r="AU30" s="365"/>
      <c r="AV30" s="366"/>
      <c r="AW30" s="57"/>
      <c r="BC30" s="365"/>
      <c r="BD30" s="365"/>
      <c r="BE30" s="365"/>
      <c r="BF30" s="365"/>
      <c r="BG30" s="365"/>
      <c r="BH30" s="365"/>
      <c r="BI30" s="365"/>
      <c r="BJ30" s="365"/>
      <c r="BK30" s="365"/>
      <c r="BL30" s="365"/>
      <c r="BM30" s="365"/>
      <c r="BN30" s="365"/>
      <c r="BO30" s="365"/>
      <c r="BP30" s="365"/>
      <c r="BQ30" s="365"/>
      <c r="BR30" s="365"/>
      <c r="BS30" s="365"/>
      <c r="BT30" s="366"/>
      <c r="BU30" s="57"/>
      <c r="CA30" s="365"/>
      <c r="CB30" s="365"/>
      <c r="CC30" s="365"/>
      <c r="CD30" s="365"/>
      <c r="CE30" s="365"/>
      <c r="CF30" s="365"/>
      <c r="CG30" s="365"/>
      <c r="CH30" s="365"/>
      <c r="CI30" s="365"/>
      <c r="CJ30" s="365"/>
      <c r="CK30" s="365"/>
      <c r="CL30" s="365"/>
      <c r="CM30" s="365"/>
      <c r="CN30" s="365"/>
      <c r="CO30" s="365"/>
      <c r="CP30" s="365"/>
      <c r="CQ30" s="365"/>
      <c r="CR30" s="366"/>
    </row>
    <row r="31" spans="1:96" ht="15.75" customHeight="1">
      <c r="A31" s="57"/>
      <c r="G31" s="365"/>
      <c r="H31" s="365"/>
      <c r="I31" s="365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  <c r="U31" s="365"/>
      <c r="V31" s="365"/>
      <c r="W31" s="365"/>
      <c r="X31" s="366"/>
      <c r="Y31" s="57"/>
      <c r="AE31" s="365"/>
      <c r="AF31" s="365"/>
      <c r="AG31" s="365"/>
      <c r="AH31" s="365"/>
      <c r="AI31" s="365"/>
      <c r="AJ31" s="365"/>
      <c r="AK31" s="365"/>
      <c r="AL31" s="365"/>
      <c r="AM31" s="365"/>
      <c r="AN31" s="365"/>
      <c r="AO31" s="365"/>
      <c r="AP31" s="365"/>
      <c r="AQ31" s="365"/>
      <c r="AR31" s="365"/>
      <c r="AS31" s="365"/>
      <c r="AT31" s="365"/>
      <c r="AU31" s="365"/>
      <c r="AV31" s="366"/>
      <c r="AW31" s="57"/>
      <c r="BC31" s="365"/>
      <c r="BD31" s="365"/>
      <c r="BE31" s="365"/>
      <c r="BF31" s="365"/>
      <c r="BG31" s="365"/>
      <c r="BH31" s="365"/>
      <c r="BI31" s="365"/>
      <c r="BJ31" s="365"/>
      <c r="BK31" s="365"/>
      <c r="BL31" s="365"/>
      <c r="BM31" s="365"/>
      <c r="BN31" s="365"/>
      <c r="BO31" s="365"/>
      <c r="BP31" s="365"/>
      <c r="BQ31" s="365"/>
      <c r="BR31" s="365"/>
      <c r="BS31" s="365"/>
      <c r="BT31" s="366"/>
      <c r="BU31" s="57"/>
      <c r="CA31" s="365"/>
      <c r="CB31" s="365"/>
      <c r="CC31" s="365"/>
      <c r="CD31" s="365"/>
      <c r="CE31" s="365"/>
      <c r="CF31" s="365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6"/>
    </row>
    <row r="32" spans="1:96" ht="16.5">
      <c r="A32" s="57"/>
      <c r="G32" s="367" t="s">
        <v>592</v>
      </c>
      <c r="H32" s="367"/>
      <c r="I32" s="367"/>
      <c r="J32" s="367"/>
      <c r="K32" s="367"/>
      <c r="L32" s="367"/>
      <c r="M32" s="367"/>
      <c r="N32" s="367"/>
      <c r="O32" s="367"/>
      <c r="P32" s="367"/>
      <c r="Q32" s="367"/>
      <c r="R32" s="367"/>
      <c r="X32" s="56"/>
      <c r="Y32" s="57"/>
      <c r="AE32" s="367" t="s">
        <v>592</v>
      </c>
      <c r="AF32" s="367"/>
      <c r="AG32" s="367"/>
      <c r="AH32" s="367"/>
      <c r="AI32" s="367"/>
      <c r="AJ32" s="367"/>
      <c r="AK32" s="367"/>
      <c r="AL32" s="367"/>
      <c r="AM32" s="367"/>
      <c r="AN32" s="367"/>
      <c r="AO32" s="367"/>
      <c r="AP32" s="367"/>
      <c r="AV32" s="56"/>
      <c r="AW32" s="57"/>
      <c r="BC32" s="367" t="s">
        <v>592</v>
      </c>
      <c r="BD32" s="367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T32" s="56"/>
      <c r="BU32" s="57"/>
      <c r="CA32" s="367" t="s">
        <v>592</v>
      </c>
      <c r="CB32" s="367"/>
      <c r="CC32" s="367"/>
      <c r="CD32" s="367"/>
      <c r="CE32" s="367"/>
      <c r="CF32" s="367"/>
      <c r="CG32" s="367"/>
      <c r="CH32" s="367"/>
      <c r="CI32" s="367"/>
      <c r="CJ32" s="367"/>
      <c r="CK32" s="367"/>
      <c r="CL32" s="367"/>
      <c r="CR32" s="56"/>
    </row>
    <row r="33" spans="1:96" ht="16.5">
      <c r="A33" s="57"/>
      <c r="G33" s="360" t="s">
        <v>595</v>
      </c>
      <c r="H33" s="360"/>
      <c r="I33" s="360"/>
      <c r="J33" s="360"/>
      <c r="K33" s="360"/>
      <c r="L33" s="360"/>
      <c r="M33" s="360"/>
      <c r="N33" s="360"/>
      <c r="O33" s="360"/>
      <c r="P33" s="360"/>
      <c r="Q33" s="360"/>
      <c r="R33" s="360"/>
      <c r="X33" s="56"/>
      <c r="Y33" s="57"/>
      <c r="AE33" s="360" t="s">
        <v>596</v>
      </c>
      <c r="AF33" s="360"/>
      <c r="AG33" s="360"/>
      <c r="AH33" s="360"/>
      <c r="AI33" s="360"/>
      <c r="AJ33" s="360"/>
      <c r="AK33" s="360"/>
      <c r="AL33" s="360"/>
      <c r="AM33" s="360"/>
      <c r="AN33" s="360"/>
      <c r="AO33" s="360"/>
      <c r="AP33" s="360"/>
      <c r="AV33" s="56"/>
      <c r="AW33" s="57"/>
      <c r="BC33" s="360" t="s">
        <v>595</v>
      </c>
      <c r="BD33" s="360"/>
      <c r="BE33" s="360"/>
      <c r="BF33" s="360"/>
      <c r="BG33" s="360"/>
      <c r="BH33" s="360"/>
      <c r="BI33" s="360"/>
      <c r="BJ33" s="360"/>
      <c r="BK33" s="360"/>
      <c r="BL33" s="360"/>
      <c r="BM33" s="360"/>
      <c r="BN33" s="360"/>
      <c r="BT33" s="56"/>
      <c r="BU33" s="57"/>
      <c r="CA33" s="360" t="s">
        <v>596</v>
      </c>
      <c r="CB33" s="360"/>
      <c r="CC33" s="360"/>
      <c r="CD33" s="360"/>
      <c r="CE33" s="360"/>
      <c r="CF33" s="360"/>
      <c r="CG33" s="360"/>
      <c r="CH33" s="360"/>
      <c r="CI33" s="360"/>
      <c r="CJ33" s="360"/>
      <c r="CK33" s="360"/>
      <c r="CL33" s="360"/>
      <c r="CR33" s="56"/>
    </row>
    <row r="34" spans="1:96">
      <c r="A34" s="57"/>
      <c r="X34" s="56"/>
      <c r="Y34" s="57"/>
      <c r="AV34" s="56"/>
      <c r="AW34" s="57"/>
      <c r="BT34" s="56"/>
      <c r="BU34" s="57"/>
      <c r="CR34" s="56"/>
    </row>
    <row r="35" spans="1:96">
      <c r="A35" s="55"/>
      <c r="B35" s="54"/>
      <c r="C35" s="54"/>
      <c r="D35" s="54"/>
      <c r="E35" s="54"/>
      <c r="F35" s="54"/>
      <c r="G35" s="54"/>
      <c r="H35" s="361" t="s">
        <v>606</v>
      </c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54"/>
      <c r="V35" s="54"/>
      <c r="W35" s="54"/>
      <c r="X35" s="53"/>
      <c r="Y35" s="55"/>
      <c r="Z35" s="54"/>
      <c r="AA35" s="54"/>
      <c r="AB35" s="54"/>
      <c r="AC35" s="54"/>
      <c r="AD35" s="54"/>
      <c r="AE35" s="54"/>
      <c r="AF35" s="361" t="s">
        <v>606</v>
      </c>
      <c r="AG35" s="361"/>
      <c r="AH35" s="361"/>
      <c r="AI35" s="361"/>
      <c r="AJ35" s="361"/>
      <c r="AK35" s="361"/>
      <c r="AL35" s="361"/>
      <c r="AM35" s="361"/>
      <c r="AN35" s="361"/>
      <c r="AO35" s="361"/>
      <c r="AP35" s="361"/>
      <c r="AQ35" s="361"/>
      <c r="AR35" s="361"/>
      <c r="AS35" s="54"/>
      <c r="AT35" s="54"/>
      <c r="AU35" s="54"/>
      <c r="AV35" s="53"/>
      <c r="AW35" s="55"/>
      <c r="AX35" s="54"/>
      <c r="AY35" s="54"/>
      <c r="AZ35" s="54"/>
      <c r="BA35" s="54"/>
      <c r="BB35" s="54"/>
      <c r="BC35" s="54"/>
      <c r="BD35" s="361" t="s">
        <v>607</v>
      </c>
      <c r="BE35" s="361"/>
      <c r="BF35" s="361"/>
      <c r="BG35" s="361"/>
      <c r="BH35" s="361"/>
      <c r="BI35" s="361"/>
      <c r="BJ35" s="361"/>
      <c r="BK35" s="361"/>
      <c r="BL35" s="361"/>
      <c r="BM35" s="361"/>
      <c r="BN35" s="361"/>
      <c r="BO35" s="361"/>
      <c r="BP35" s="361"/>
      <c r="BQ35" s="54"/>
      <c r="BR35" s="54"/>
      <c r="BS35" s="54"/>
      <c r="BT35" s="53"/>
      <c r="BU35" s="55"/>
      <c r="BV35" s="54"/>
      <c r="BW35" s="54"/>
      <c r="BX35" s="54"/>
      <c r="BY35" s="54"/>
      <c r="BZ35" s="54"/>
      <c r="CA35" s="54"/>
      <c r="CB35" s="361" t="s">
        <v>607</v>
      </c>
      <c r="CC35" s="361"/>
      <c r="CD35" s="361"/>
      <c r="CE35" s="361"/>
      <c r="CF35" s="361"/>
      <c r="CG35" s="361"/>
      <c r="CH35" s="361"/>
      <c r="CI35" s="361"/>
      <c r="CJ35" s="361"/>
      <c r="CK35" s="361"/>
      <c r="CL35" s="361"/>
      <c r="CM35" s="361"/>
      <c r="CN35" s="361"/>
      <c r="CO35" s="54"/>
      <c r="CP35" s="54"/>
      <c r="CQ35" s="54"/>
      <c r="CR35" s="53"/>
    </row>
    <row r="36" spans="1:96" ht="16.5" thickBot="1">
      <c r="A36" s="52"/>
      <c r="B36" s="51"/>
      <c r="C36" s="51"/>
      <c r="D36" s="51"/>
      <c r="E36" s="51"/>
      <c r="F36" s="51"/>
      <c r="G36" s="51"/>
      <c r="H36" s="362" t="s">
        <v>608</v>
      </c>
      <c r="I36" s="362"/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51"/>
      <c r="V36" s="51"/>
      <c r="W36" s="51"/>
      <c r="X36" s="50"/>
      <c r="Y36" s="52"/>
      <c r="Z36" s="51"/>
      <c r="AA36" s="51"/>
      <c r="AB36" s="51"/>
      <c r="AC36" s="51"/>
      <c r="AD36" s="51"/>
      <c r="AE36" s="51"/>
      <c r="AF36" s="362" t="s">
        <v>608</v>
      </c>
      <c r="AG36" s="362"/>
      <c r="AH36" s="362"/>
      <c r="AI36" s="362"/>
      <c r="AJ36" s="362"/>
      <c r="AK36" s="362"/>
      <c r="AL36" s="362"/>
      <c r="AM36" s="362"/>
      <c r="AN36" s="362"/>
      <c r="AO36" s="362"/>
      <c r="AP36" s="362"/>
      <c r="AQ36" s="362"/>
      <c r="AR36" s="362"/>
      <c r="AS36" s="51"/>
      <c r="AT36" s="51"/>
      <c r="AU36" s="51"/>
      <c r="AV36" s="50"/>
      <c r="AW36" s="52"/>
      <c r="AX36" s="51"/>
      <c r="AY36" s="51"/>
      <c r="AZ36" s="51"/>
      <c r="BA36" s="51"/>
      <c r="BB36" s="51"/>
      <c r="BC36" s="51"/>
      <c r="BD36" s="362" t="s">
        <v>608</v>
      </c>
      <c r="BE36" s="362"/>
      <c r="BF36" s="362"/>
      <c r="BG36" s="362"/>
      <c r="BH36" s="362"/>
      <c r="BI36" s="362"/>
      <c r="BJ36" s="362"/>
      <c r="BK36" s="362"/>
      <c r="BL36" s="362"/>
      <c r="BM36" s="362"/>
      <c r="BN36" s="362"/>
      <c r="BO36" s="362"/>
      <c r="BP36" s="362"/>
      <c r="BQ36" s="51"/>
      <c r="BR36" s="51"/>
      <c r="BS36" s="51"/>
      <c r="BT36" s="50"/>
      <c r="BU36" s="52"/>
      <c r="BV36" s="51"/>
      <c r="BW36" s="51"/>
      <c r="BX36" s="51"/>
      <c r="BY36" s="51"/>
      <c r="BZ36" s="51"/>
      <c r="CA36" s="51"/>
      <c r="CB36" s="362" t="s">
        <v>608</v>
      </c>
      <c r="CC36" s="362"/>
      <c r="CD36" s="362"/>
      <c r="CE36" s="362"/>
      <c r="CF36" s="362"/>
      <c r="CG36" s="362"/>
      <c r="CH36" s="362"/>
      <c r="CI36" s="362"/>
      <c r="CJ36" s="362"/>
      <c r="CK36" s="362"/>
      <c r="CL36" s="362"/>
      <c r="CM36" s="362"/>
      <c r="CN36" s="362"/>
      <c r="CO36" s="51"/>
      <c r="CP36" s="51"/>
      <c r="CQ36" s="51"/>
      <c r="CR36" s="50"/>
    </row>
    <row r="37" spans="1:96">
      <c r="A37" s="59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66"/>
      <c r="Y37" s="59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66"/>
      <c r="AW37" s="59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66"/>
      <c r="BU37" s="59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66"/>
    </row>
    <row r="38" spans="1:96">
      <c r="A38" s="57"/>
      <c r="X38" s="56"/>
      <c r="Y38" s="57"/>
      <c r="AV38" s="56"/>
      <c r="AW38" s="57"/>
      <c r="BT38" s="56"/>
      <c r="BU38" s="57"/>
      <c r="CR38" s="56"/>
    </row>
    <row r="39" spans="1:96">
      <c r="A39" s="57"/>
      <c r="X39" s="56"/>
      <c r="Y39" s="57"/>
      <c r="AV39" s="56"/>
      <c r="AW39" s="57"/>
      <c r="BT39" s="56"/>
      <c r="BU39" s="57"/>
      <c r="CR39" s="56"/>
    </row>
    <row r="40" spans="1:96">
      <c r="A40" s="57"/>
      <c r="X40" s="56"/>
      <c r="Y40" s="57"/>
      <c r="AV40" s="56"/>
      <c r="AW40" s="57"/>
      <c r="BT40" s="56"/>
      <c r="BU40" s="57"/>
      <c r="CR40" s="56"/>
    </row>
    <row r="41" spans="1:96">
      <c r="A41" s="57"/>
      <c r="X41" s="56"/>
      <c r="Y41" s="57"/>
      <c r="AV41" s="56"/>
      <c r="AW41" s="57"/>
      <c r="BT41" s="56"/>
      <c r="BU41" s="57"/>
      <c r="CR41" s="56"/>
    </row>
    <row r="42" spans="1:96">
      <c r="A42" s="57"/>
      <c r="X42" s="56"/>
      <c r="Y42" s="57"/>
      <c r="AV42" s="56"/>
      <c r="AW42" s="57"/>
      <c r="BT42" s="56"/>
      <c r="BU42" s="57"/>
      <c r="CR42" s="56"/>
    </row>
    <row r="43" spans="1:96">
      <c r="A43" s="57"/>
      <c r="X43" s="56"/>
      <c r="Y43" s="57"/>
      <c r="AV43" s="56"/>
      <c r="AW43" s="57"/>
      <c r="BT43" s="56"/>
      <c r="BU43" s="57"/>
      <c r="CR43" s="56"/>
    </row>
    <row r="44" spans="1:96" ht="16.5" thickBot="1">
      <c r="A44" s="62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0"/>
      <c r="Y44" s="62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0"/>
      <c r="AW44" s="62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0"/>
      <c r="BU44" s="62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0"/>
    </row>
    <row r="45" spans="1:96">
      <c r="A45" s="59"/>
      <c r="B45" s="58"/>
      <c r="C45" s="58"/>
      <c r="D45" s="58"/>
      <c r="E45" s="58"/>
      <c r="F45" s="58"/>
      <c r="G45" s="363" t="s">
        <v>663</v>
      </c>
      <c r="H45" s="363"/>
      <c r="I45" s="363"/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4"/>
      <c r="Y45" s="59"/>
      <c r="Z45" s="58"/>
      <c r="AA45" s="58"/>
      <c r="AB45" s="58"/>
      <c r="AC45" s="58"/>
      <c r="AD45" s="58"/>
      <c r="AE45" s="363" t="s">
        <v>664</v>
      </c>
      <c r="AF45" s="363"/>
      <c r="AG45" s="363"/>
      <c r="AH45" s="363"/>
      <c r="AI45" s="363"/>
      <c r="AJ45" s="363"/>
      <c r="AK45" s="363"/>
      <c r="AL45" s="363"/>
      <c r="AM45" s="363"/>
      <c r="AN45" s="363"/>
      <c r="AO45" s="363"/>
      <c r="AP45" s="363"/>
      <c r="AQ45" s="363"/>
      <c r="AR45" s="363"/>
      <c r="AS45" s="363"/>
      <c r="AT45" s="363"/>
      <c r="AU45" s="363"/>
      <c r="AV45" s="364"/>
      <c r="AW45" s="59"/>
      <c r="AX45" s="58"/>
      <c r="AY45" s="58"/>
      <c r="AZ45" s="58"/>
      <c r="BA45" s="58"/>
      <c r="BB45" s="58"/>
      <c r="BC45" s="363" t="s">
        <v>665</v>
      </c>
      <c r="BD45" s="363"/>
      <c r="BE45" s="363"/>
      <c r="BF45" s="363"/>
      <c r="BG45" s="363"/>
      <c r="BH45" s="363"/>
      <c r="BI45" s="363"/>
      <c r="BJ45" s="363"/>
      <c r="BK45" s="363"/>
      <c r="BL45" s="363"/>
      <c r="BM45" s="363"/>
      <c r="BN45" s="363"/>
      <c r="BO45" s="363"/>
      <c r="BP45" s="363"/>
      <c r="BQ45" s="363"/>
      <c r="BR45" s="363"/>
      <c r="BS45" s="363"/>
      <c r="BT45" s="364"/>
      <c r="BU45" s="59"/>
      <c r="BV45" s="58"/>
      <c r="BW45" s="58"/>
      <c r="BX45" s="58"/>
      <c r="BY45" s="58"/>
      <c r="BZ45" s="58"/>
      <c r="CA45" s="363" t="s">
        <v>666</v>
      </c>
      <c r="CB45" s="363"/>
      <c r="CC45" s="363"/>
      <c r="CD45" s="363"/>
      <c r="CE45" s="363"/>
      <c r="CF45" s="363"/>
      <c r="CG45" s="363"/>
      <c r="CH45" s="363"/>
      <c r="CI45" s="363"/>
      <c r="CJ45" s="363"/>
      <c r="CK45" s="363"/>
      <c r="CL45" s="363"/>
      <c r="CM45" s="363"/>
      <c r="CN45" s="363"/>
      <c r="CO45" s="363"/>
      <c r="CP45" s="363"/>
      <c r="CQ45" s="363"/>
      <c r="CR45" s="364"/>
    </row>
    <row r="46" spans="1:96" ht="12.75" customHeight="1">
      <c r="A46" s="57"/>
      <c r="G46" s="365" t="s">
        <v>612</v>
      </c>
      <c r="H46" s="365"/>
      <c r="I46" s="365"/>
      <c r="J46" s="365"/>
      <c r="K46" s="365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6"/>
      <c r="Y46" s="57"/>
      <c r="AE46" s="365" t="s">
        <v>584</v>
      </c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65"/>
      <c r="AS46" s="365"/>
      <c r="AT46" s="365"/>
      <c r="AU46" s="365"/>
      <c r="AV46" s="366"/>
      <c r="AW46" s="57"/>
      <c r="BC46" s="368" t="s">
        <v>587</v>
      </c>
      <c r="BD46" s="368"/>
      <c r="BE46" s="368"/>
      <c r="BF46" s="368"/>
      <c r="BG46" s="368"/>
      <c r="BH46" s="368"/>
      <c r="BI46" s="368"/>
      <c r="BJ46" s="368"/>
      <c r="BK46" s="368"/>
      <c r="BL46" s="368"/>
      <c r="BM46" s="368"/>
      <c r="BN46" s="368"/>
      <c r="BO46" s="368"/>
      <c r="BP46" s="368"/>
      <c r="BQ46" s="368"/>
      <c r="BR46" s="368"/>
      <c r="BS46" s="368"/>
      <c r="BT46" s="369"/>
      <c r="BU46" s="57"/>
      <c r="CA46" s="365" t="s">
        <v>613</v>
      </c>
      <c r="CB46" s="365"/>
      <c r="CC46" s="365"/>
      <c r="CD46" s="365"/>
      <c r="CE46" s="365"/>
      <c r="CF46" s="365"/>
      <c r="CG46" s="365"/>
      <c r="CH46" s="365"/>
      <c r="CI46" s="365"/>
      <c r="CJ46" s="365"/>
      <c r="CK46" s="365"/>
      <c r="CL46" s="365"/>
      <c r="CM46" s="365"/>
      <c r="CN46" s="365"/>
      <c r="CO46" s="365"/>
      <c r="CP46" s="365"/>
      <c r="CQ46" s="365"/>
      <c r="CR46" s="366"/>
    </row>
    <row r="47" spans="1:96" ht="12.75" customHeight="1">
      <c r="A47" s="57"/>
      <c r="G47" s="365"/>
      <c r="H47" s="365"/>
      <c r="I47" s="365"/>
      <c r="J47" s="365"/>
      <c r="K47" s="365"/>
      <c r="L47" s="365"/>
      <c r="M47" s="365"/>
      <c r="N47" s="365"/>
      <c r="O47" s="365"/>
      <c r="P47" s="365"/>
      <c r="Q47" s="365"/>
      <c r="R47" s="365"/>
      <c r="S47" s="365"/>
      <c r="T47" s="365"/>
      <c r="U47" s="365"/>
      <c r="V47" s="365"/>
      <c r="W47" s="365"/>
      <c r="X47" s="366"/>
      <c r="Y47" s="57"/>
      <c r="AE47" s="365"/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65"/>
      <c r="AS47" s="365"/>
      <c r="AT47" s="365"/>
      <c r="AU47" s="365"/>
      <c r="AV47" s="366"/>
      <c r="AW47" s="57"/>
      <c r="BC47" s="368"/>
      <c r="BD47" s="368"/>
      <c r="BE47" s="368"/>
      <c r="BF47" s="368"/>
      <c r="BG47" s="368"/>
      <c r="BH47" s="368"/>
      <c r="BI47" s="368"/>
      <c r="BJ47" s="368"/>
      <c r="BK47" s="368"/>
      <c r="BL47" s="368"/>
      <c r="BM47" s="368"/>
      <c r="BN47" s="368"/>
      <c r="BO47" s="368"/>
      <c r="BP47" s="368"/>
      <c r="BQ47" s="368"/>
      <c r="BR47" s="368"/>
      <c r="BS47" s="368"/>
      <c r="BT47" s="369"/>
      <c r="BU47" s="57"/>
      <c r="CA47" s="365"/>
      <c r="CB47" s="365"/>
      <c r="CC47" s="365"/>
      <c r="CD47" s="365"/>
      <c r="CE47" s="365"/>
      <c r="CF47" s="365"/>
      <c r="CG47" s="365"/>
      <c r="CH47" s="365"/>
      <c r="CI47" s="365"/>
      <c r="CJ47" s="365"/>
      <c r="CK47" s="365"/>
      <c r="CL47" s="365"/>
      <c r="CM47" s="365"/>
      <c r="CN47" s="365"/>
      <c r="CO47" s="365"/>
      <c r="CP47" s="365"/>
      <c r="CQ47" s="365"/>
      <c r="CR47" s="366"/>
    </row>
    <row r="48" spans="1:96" ht="15.75" customHeight="1">
      <c r="A48" s="57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6"/>
      <c r="Y48" s="57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  <c r="AV48" s="366"/>
      <c r="AW48" s="57"/>
      <c r="BC48" s="368"/>
      <c r="BD48" s="368"/>
      <c r="BE48" s="368"/>
      <c r="BF48" s="368"/>
      <c r="BG48" s="368"/>
      <c r="BH48" s="368"/>
      <c r="BI48" s="368"/>
      <c r="BJ48" s="368"/>
      <c r="BK48" s="368"/>
      <c r="BL48" s="368"/>
      <c r="BM48" s="368"/>
      <c r="BN48" s="368"/>
      <c r="BO48" s="368"/>
      <c r="BP48" s="368"/>
      <c r="BQ48" s="368"/>
      <c r="BR48" s="368"/>
      <c r="BS48" s="368"/>
      <c r="BT48" s="369"/>
      <c r="BU48" s="57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6"/>
    </row>
    <row r="49" spans="1:96" ht="15.75" customHeight="1">
      <c r="A49" s="57"/>
      <c r="G49" s="365"/>
      <c r="H49" s="365"/>
      <c r="I49" s="365"/>
      <c r="J49" s="365"/>
      <c r="K49" s="365"/>
      <c r="L49" s="365"/>
      <c r="M49" s="365"/>
      <c r="N49" s="365"/>
      <c r="O49" s="365"/>
      <c r="P49" s="365"/>
      <c r="Q49" s="365"/>
      <c r="R49" s="365"/>
      <c r="S49" s="365"/>
      <c r="T49" s="365"/>
      <c r="U49" s="365"/>
      <c r="V49" s="365"/>
      <c r="W49" s="365"/>
      <c r="X49" s="366"/>
      <c r="Y49" s="57"/>
      <c r="AE49" s="365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  <c r="AP49" s="365"/>
      <c r="AQ49" s="365"/>
      <c r="AR49" s="365"/>
      <c r="AS49" s="365"/>
      <c r="AT49" s="365"/>
      <c r="AU49" s="365"/>
      <c r="AV49" s="366"/>
      <c r="AW49" s="57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9"/>
      <c r="BU49" s="57"/>
      <c r="CA49" s="365"/>
      <c r="CB49" s="365"/>
      <c r="CC49" s="365"/>
      <c r="CD49" s="365"/>
      <c r="CE49" s="365"/>
      <c r="CF49" s="365"/>
      <c r="CG49" s="365"/>
      <c r="CH49" s="365"/>
      <c r="CI49" s="365"/>
      <c r="CJ49" s="365"/>
      <c r="CK49" s="365"/>
      <c r="CL49" s="365"/>
      <c r="CM49" s="365"/>
      <c r="CN49" s="365"/>
      <c r="CO49" s="365"/>
      <c r="CP49" s="365"/>
      <c r="CQ49" s="365"/>
      <c r="CR49" s="366"/>
    </row>
    <row r="50" spans="1:96" ht="16.5">
      <c r="A50" s="57"/>
      <c r="G50" s="367" t="s">
        <v>592</v>
      </c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X50" s="56"/>
      <c r="Y50" s="57"/>
      <c r="AE50" s="367" t="s">
        <v>592</v>
      </c>
      <c r="AF50" s="367"/>
      <c r="AG50" s="367"/>
      <c r="AH50" s="367"/>
      <c r="AI50" s="367"/>
      <c r="AJ50" s="367"/>
      <c r="AK50" s="367"/>
      <c r="AL50" s="367"/>
      <c r="AM50" s="367"/>
      <c r="AN50" s="367"/>
      <c r="AO50" s="367"/>
      <c r="AP50" s="367"/>
      <c r="AV50" s="56"/>
      <c r="AW50" s="57"/>
      <c r="BC50" s="367" t="s">
        <v>592</v>
      </c>
      <c r="BD50" s="367"/>
      <c r="BE50" s="367"/>
      <c r="BF50" s="367"/>
      <c r="BG50" s="367"/>
      <c r="BH50" s="367"/>
      <c r="BI50" s="367"/>
      <c r="BJ50" s="367"/>
      <c r="BK50" s="367"/>
      <c r="BL50" s="367"/>
      <c r="BM50" s="367"/>
      <c r="BN50" s="367"/>
      <c r="BT50" s="56"/>
      <c r="BU50" s="57"/>
      <c r="CA50" s="367" t="s">
        <v>592</v>
      </c>
      <c r="CB50" s="367"/>
      <c r="CC50" s="367"/>
      <c r="CD50" s="367"/>
      <c r="CE50" s="367"/>
      <c r="CF50" s="367"/>
      <c r="CG50" s="367"/>
      <c r="CH50" s="367"/>
      <c r="CI50" s="367"/>
      <c r="CJ50" s="367"/>
      <c r="CK50" s="367"/>
      <c r="CL50" s="367"/>
      <c r="CR50" s="56"/>
    </row>
    <row r="51" spans="1:96" ht="16.5">
      <c r="A51" s="57"/>
      <c r="G51" s="360" t="s">
        <v>597</v>
      </c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X51" s="56"/>
      <c r="Y51" s="57"/>
      <c r="AE51" s="360" t="s">
        <v>598</v>
      </c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60"/>
      <c r="AV51" s="56"/>
      <c r="AW51" s="57"/>
      <c r="BC51" s="360" t="s">
        <v>597</v>
      </c>
      <c r="BD51" s="360"/>
      <c r="BE51" s="360"/>
      <c r="BF51" s="360"/>
      <c r="BG51" s="360"/>
      <c r="BH51" s="360"/>
      <c r="BI51" s="360"/>
      <c r="BJ51" s="360"/>
      <c r="BK51" s="360"/>
      <c r="BL51" s="360"/>
      <c r="BM51" s="360"/>
      <c r="BN51" s="360"/>
      <c r="BT51" s="56"/>
      <c r="BU51" s="57"/>
      <c r="CA51" s="360" t="s">
        <v>598</v>
      </c>
      <c r="CB51" s="360"/>
      <c r="CC51" s="360"/>
      <c r="CD51" s="360"/>
      <c r="CE51" s="360"/>
      <c r="CF51" s="360"/>
      <c r="CG51" s="360"/>
      <c r="CH51" s="360"/>
      <c r="CI51" s="360"/>
      <c r="CJ51" s="360"/>
      <c r="CK51" s="360"/>
      <c r="CL51" s="360"/>
      <c r="CR51" s="56"/>
    </row>
    <row r="52" spans="1:96">
      <c r="A52" s="57"/>
      <c r="X52" s="56"/>
      <c r="Y52" s="57"/>
      <c r="AV52" s="56"/>
      <c r="AW52" s="57"/>
      <c r="BT52" s="56"/>
      <c r="BU52" s="57"/>
      <c r="CR52" s="56"/>
    </row>
    <row r="53" spans="1:96">
      <c r="A53" s="55"/>
      <c r="B53" s="54"/>
      <c r="C53" s="54"/>
      <c r="D53" s="54"/>
      <c r="E53" s="54"/>
      <c r="F53" s="54"/>
      <c r="G53" s="54"/>
      <c r="H53" s="361" t="s">
        <v>606</v>
      </c>
      <c r="I53" s="361"/>
      <c r="J53" s="361"/>
      <c r="K53" s="361"/>
      <c r="L53" s="361"/>
      <c r="M53" s="361"/>
      <c r="N53" s="361"/>
      <c r="O53" s="361"/>
      <c r="P53" s="361"/>
      <c r="Q53" s="361"/>
      <c r="R53" s="361"/>
      <c r="S53" s="361"/>
      <c r="T53" s="361"/>
      <c r="U53" s="54"/>
      <c r="V53" s="54"/>
      <c r="W53" s="54"/>
      <c r="X53" s="53"/>
      <c r="Y53" s="55"/>
      <c r="Z53" s="54"/>
      <c r="AA53" s="54"/>
      <c r="AB53" s="54"/>
      <c r="AC53" s="54"/>
      <c r="AD53" s="54"/>
      <c r="AE53" s="54"/>
      <c r="AF53" s="361" t="s">
        <v>606</v>
      </c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54"/>
      <c r="AT53" s="54"/>
      <c r="AU53" s="54"/>
      <c r="AV53" s="53"/>
      <c r="AW53" s="55"/>
      <c r="AX53" s="54"/>
      <c r="AY53" s="54"/>
      <c r="AZ53" s="54"/>
      <c r="BA53" s="54"/>
      <c r="BB53" s="54"/>
      <c r="BC53" s="54"/>
      <c r="BD53" s="361" t="s">
        <v>607</v>
      </c>
      <c r="BE53" s="361"/>
      <c r="BF53" s="361"/>
      <c r="BG53" s="361"/>
      <c r="BH53" s="361"/>
      <c r="BI53" s="361"/>
      <c r="BJ53" s="361"/>
      <c r="BK53" s="361"/>
      <c r="BL53" s="361"/>
      <c r="BM53" s="361"/>
      <c r="BN53" s="361"/>
      <c r="BO53" s="361"/>
      <c r="BP53" s="361"/>
      <c r="BQ53" s="54"/>
      <c r="BR53" s="54"/>
      <c r="BS53" s="54"/>
      <c r="BT53" s="53"/>
      <c r="BU53" s="55"/>
      <c r="BV53" s="54"/>
      <c r="BW53" s="54"/>
      <c r="BX53" s="54"/>
      <c r="BY53" s="54"/>
      <c r="BZ53" s="54"/>
      <c r="CA53" s="54"/>
      <c r="CB53" s="361" t="s">
        <v>607</v>
      </c>
      <c r="CC53" s="361"/>
      <c r="CD53" s="361"/>
      <c r="CE53" s="361"/>
      <c r="CF53" s="361"/>
      <c r="CG53" s="361"/>
      <c r="CH53" s="361"/>
      <c r="CI53" s="361"/>
      <c r="CJ53" s="361"/>
      <c r="CK53" s="361"/>
      <c r="CL53" s="361"/>
      <c r="CM53" s="361"/>
      <c r="CN53" s="361"/>
      <c r="CO53" s="54"/>
      <c r="CP53" s="54"/>
      <c r="CQ53" s="54"/>
      <c r="CR53" s="53"/>
    </row>
    <row r="54" spans="1:96" ht="16.5" thickBot="1">
      <c r="A54" s="52"/>
      <c r="B54" s="51"/>
      <c r="C54" s="51"/>
      <c r="D54" s="51"/>
      <c r="E54" s="51"/>
      <c r="F54" s="51"/>
      <c r="G54" s="51"/>
      <c r="H54" s="362" t="s">
        <v>608</v>
      </c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51"/>
      <c r="V54" s="51"/>
      <c r="W54" s="51"/>
      <c r="X54" s="50"/>
      <c r="Y54" s="52"/>
      <c r="Z54" s="51"/>
      <c r="AA54" s="51"/>
      <c r="AB54" s="51"/>
      <c r="AC54" s="51"/>
      <c r="AD54" s="51"/>
      <c r="AE54" s="51"/>
      <c r="AF54" s="362" t="s">
        <v>608</v>
      </c>
      <c r="AG54" s="362"/>
      <c r="AH54" s="362"/>
      <c r="AI54" s="362"/>
      <c r="AJ54" s="362"/>
      <c r="AK54" s="362"/>
      <c r="AL54" s="362"/>
      <c r="AM54" s="362"/>
      <c r="AN54" s="362"/>
      <c r="AO54" s="362"/>
      <c r="AP54" s="362"/>
      <c r="AQ54" s="362"/>
      <c r="AR54" s="362"/>
      <c r="AS54" s="51"/>
      <c r="AT54" s="51"/>
      <c r="AU54" s="51"/>
      <c r="AV54" s="50"/>
      <c r="AW54" s="52"/>
      <c r="AX54" s="51"/>
      <c r="AY54" s="51"/>
      <c r="AZ54" s="51"/>
      <c r="BA54" s="51"/>
      <c r="BB54" s="51"/>
      <c r="BC54" s="51"/>
      <c r="BD54" s="362" t="s">
        <v>608</v>
      </c>
      <c r="BE54" s="362"/>
      <c r="BF54" s="362"/>
      <c r="BG54" s="362"/>
      <c r="BH54" s="362"/>
      <c r="BI54" s="362"/>
      <c r="BJ54" s="362"/>
      <c r="BK54" s="362"/>
      <c r="BL54" s="362"/>
      <c r="BM54" s="362"/>
      <c r="BN54" s="362"/>
      <c r="BO54" s="362"/>
      <c r="BP54" s="362"/>
      <c r="BQ54" s="51"/>
      <c r="BR54" s="51"/>
      <c r="BS54" s="51"/>
      <c r="BT54" s="50"/>
      <c r="BU54" s="52"/>
      <c r="BV54" s="51"/>
      <c r="BW54" s="51"/>
      <c r="BX54" s="51"/>
      <c r="BY54" s="51"/>
      <c r="BZ54" s="51"/>
      <c r="CA54" s="51"/>
      <c r="CB54" s="362" t="s">
        <v>608</v>
      </c>
      <c r="CC54" s="362"/>
      <c r="CD54" s="362"/>
      <c r="CE54" s="362"/>
      <c r="CF54" s="362"/>
      <c r="CG54" s="362"/>
      <c r="CH54" s="362"/>
      <c r="CI54" s="362"/>
      <c r="CJ54" s="362"/>
      <c r="CK54" s="362"/>
      <c r="CL54" s="362"/>
      <c r="CM54" s="362"/>
      <c r="CN54" s="362"/>
      <c r="CO54" s="51"/>
      <c r="CP54" s="51"/>
      <c r="CQ54" s="51"/>
      <c r="CR54" s="50"/>
    </row>
    <row r="55" spans="1:96">
      <c r="A55" s="59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66"/>
      <c r="Y55" s="59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66"/>
      <c r="AW55" s="59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66"/>
      <c r="BU55" s="59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66"/>
    </row>
    <row r="56" spans="1:96">
      <c r="A56" s="57"/>
      <c r="X56" s="56"/>
      <c r="Y56" s="57"/>
      <c r="AV56" s="56"/>
      <c r="AW56" s="57"/>
      <c r="BT56" s="56"/>
      <c r="BU56" s="57"/>
      <c r="CR56" s="56"/>
    </row>
    <row r="57" spans="1:96">
      <c r="A57" s="57"/>
      <c r="X57" s="56"/>
      <c r="Y57" s="57"/>
      <c r="AV57" s="56"/>
      <c r="AW57" s="57"/>
      <c r="BT57" s="56"/>
      <c r="BU57" s="57"/>
      <c r="CR57" s="56"/>
    </row>
    <row r="58" spans="1:96">
      <c r="A58" s="57"/>
      <c r="X58" s="56"/>
      <c r="Y58" s="57"/>
      <c r="AV58" s="56"/>
      <c r="AW58" s="57"/>
      <c r="BT58" s="56"/>
      <c r="BU58" s="57"/>
      <c r="CR58" s="56"/>
    </row>
    <row r="59" spans="1:96">
      <c r="A59" s="57"/>
      <c r="X59" s="56"/>
      <c r="Y59" s="57"/>
      <c r="AV59" s="56"/>
      <c r="AW59" s="57"/>
      <c r="BT59" s="56"/>
      <c r="BU59" s="57"/>
      <c r="CR59" s="56"/>
    </row>
    <row r="60" spans="1:96">
      <c r="A60" s="57"/>
      <c r="X60" s="56"/>
      <c r="Y60" s="57"/>
      <c r="AV60" s="56"/>
      <c r="AW60" s="57"/>
      <c r="BT60" s="56"/>
      <c r="BU60" s="57"/>
      <c r="CR60" s="56"/>
    </row>
    <row r="61" spans="1:96">
      <c r="A61" s="57"/>
      <c r="X61" s="56"/>
      <c r="Y61" s="57"/>
      <c r="AV61" s="56"/>
      <c r="AW61" s="57"/>
      <c r="BT61" s="56"/>
      <c r="BU61" s="57"/>
      <c r="CR61" s="56"/>
    </row>
    <row r="62" spans="1:96" ht="16.5" thickBot="1">
      <c r="A62" s="6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0"/>
      <c r="Y62" s="62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0"/>
      <c r="AW62" s="62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0"/>
      <c r="BU62" s="62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0"/>
    </row>
    <row r="63" spans="1:96" ht="15.75" customHeight="1">
      <c r="A63" s="59"/>
      <c r="B63" s="58"/>
      <c r="C63" s="58"/>
      <c r="D63" s="58"/>
      <c r="E63" s="58"/>
      <c r="F63" s="58"/>
      <c r="G63" s="363" t="s">
        <v>667</v>
      </c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4"/>
      <c r="Y63" s="59"/>
      <c r="Z63" s="58"/>
      <c r="AA63" s="58"/>
      <c r="AB63" s="58"/>
      <c r="AC63" s="58"/>
      <c r="AD63" s="58"/>
      <c r="AE63" s="363" t="s">
        <v>668</v>
      </c>
      <c r="AF63" s="363"/>
      <c r="AG63" s="363"/>
      <c r="AH63" s="363"/>
      <c r="AI63" s="363"/>
      <c r="AJ63" s="363"/>
      <c r="AK63" s="363"/>
      <c r="AL63" s="363"/>
      <c r="AM63" s="363"/>
      <c r="AN63" s="363"/>
      <c r="AO63" s="363"/>
      <c r="AP63" s="363"/>
      <c r="AQ63" s="363"/>
      <c r="AR63" s="363"/>
      <c r="AS63" s="363"/>
      <c r="AT63" s="363"/>
      <c r="AU63" s="363"/>
      <c r="AV63" s="364"/>
      <c r="AW63" s="59"/>
      <c r="AX63" s="58"/>
      <c r="AY63" s="58"/>
      <c r="AZ63" s="58"/>
      <c r="BA63" s="58"/>
      <c r="BB63" s="58"/>
      <c r="BC63" s="363" t="s">
        <v>669</v>
      </c>
      <c r="BD63" s="363"/>
      <c r="BE63" s="363"/>
      <c r="BF63" s="363"/>
      <c r="BG63" s="363"/>
      <c r="BH63" s="363"/>
      <c r="BI63" s="363"/>
      <c r="BJ63" s="363"/>
      <c r="BK63" s="363"/>
      <c r="BL63" s="363"/>
      <c r="BM63" s="363"/>
      <c r="BN63" s="363"/>
      <c r="BO63" s="363"/>
      <c r="BP63" s="363"/>
      <c r="BQ63" s="363"/>
      <c r="BR63" s="363"/>
      <c r="BS63" s="363"/>
      <c r="BT63" s="364"/>
      <c r="BU63" s="59"/>
      <c r="BV63" s="58"/>
      <c r="BW63" s="58"/>
      <c r="BX63" s="58"/>
      <c r="BY63" s="58"/>
      <c r="BZ63" s="58"/>
      <c r="CA63" s="363" t="s">
        <v>670</v>
      </c>
      <c r="CB63" s="363"/>
      <c r="CC63" s="363"/>
      <c r="CD63" s="363"/>
      <c r="CE63" s="363"/>
      <c r="CF63" s="363"/>
      <c r="CG63" s="363"/>
      <c r="CH63" s="363"/>
      <c r="CI63" s="363"/>
      <c r="CJ63" s="363"/>
      <c r="CK63" s="363"/>
      <c r="CL63" s="363"/>
      <c r="CM63" s="363"/>
      <c r="CN63" s="363"/>
      <c r="CO63" s="363"/>
      <c r="CP63" s="363"/>
      <c r="CQ63" s="363"/>
      <c r="CR63" s="364"/>
    </row>
    <row r="64" spans="1:96" ht="12.75" customHeight="1">
      <c r="A64" s="57"/>
      <c r="G64" s="365" t="s">
        <v>614</v>
      </c>
      <c r="H64" s="365"/>
      <c r="I64" s="365"/>
      <c r="J64" s="365"/>
      <c r="K64" s="365"/>
      <c r="L64" s="365"/>
      <c r="M64" s="365"/>
      <c r="N64" s="365"/>
      <c r="O64" s="365"/>
      <c r="P64" s="365"/>
      <c r="Q64" s="365"/>
      <c r="R64" s="365"/>
      <c r="S64" s="365"/>
      <c r="T64" s="365"/>
      <c r="U64" s="365"/>
      <c r="V64" s="365"/>
      <c r="W64" s="365"/>
      <c r="X64" s="366"/>
      <c r="Y64" s="57"/>
      <c r="AE64" s="365" t="s">
        <v>585</v>
      </c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65"/>
      <c r="AS64" s="365"/>
      <c r="AT64" s="365"/>
      <c r="AU64" s="365"/>
      <c r="AV64" s="366"/>
      <c r="AW64" s="57"/>
      <c r="BC64" s="365" t="s">
        <v>805</v>
      </c>
      <c r="BD64" s="365"/>
      <c r="BE64" s="365"/>
      <c r="BF64" s="365"/>
      <c r="BG64" s="365"/>
      <c r="BH64" s="365"/>
      <c r="BI64" s="365"/>
      <c r="BJ64" s="365"/>
      <c r="BK64" s="365"/>
      <c r="BL64" s="365"/>
      <c r="BM64" s="365"/>
      <c r="BN64" s="365"/>
      <c r="BO64" s="365"/>
      <c r="BP64" s="365"/>
      <c r="BQ64" s="365"/>
      <c r="BR64" s="365"/>
      <c r="BS64" s="365"/>
      <c r="BT64" s="366"/>
      <c r="BU64" s="57"/>
      <c r="CA64" s="365" t="s">
        <v>591</v>
      </c>
      <c r="CB64" s="365"/>
      <c r="CC64" s="365"/>
      <c r="CD64" s="365"/>
      <c r="CE64" s="365"/>
      <c r="CF64" s="365"/>
      <c r="CG64" s="365"/>
      <c r="CH64" s="365"/>
      <c r="CI64" s="365"/>
      <c r="CJ64" s="365"/>
      <c r="CK64" s="365"/>
      <c r="CL64" s="365"/>
      <c r="CM64" s="365"/>
      <c r="CN64" s="365"/>
      <c r="CO64" s="365"/>
      <c r="CP64" s="365"/>
      <c r="CQ64" s="365"/>
      <c r="CR64" s="366"/>
    </row>
    <row r="65" spans="1:96" ht="12.75" customHeight="1">
      <c r="A65" s="57"/>
      <c r="G65" s="365"/>
      <c r="H65" s="365"/>
      <c r="I65" s="365"/>
      <c r="J65" s="365"/>
      <c r="K65" s="365"/>
      <c r="L65" s="365"/>
      <c r="M65" s="365"/>
      <c r="N65" s="365"/>
      <c r="O65" s="365"/>
      <c r="P65" s="365"/>
      <c r="Q65" s="365"/>
      <c r="R65" s="365"/>
      <c r="S65" s="365"/>
      <c r="T65" s="365"/>
      <c r="U65" s="365"/>
      <c r="V65" s="365"/>
      <c r="W65" s="365"/>
      <c r="X65" s="366"/>
      <c r="Y65" s="57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65"/>
      <c r="AU65" s="365"/>
      <c r="AV65" s="366"/>
      <c r="AW65" s="57"/>
      <c r="BC65" s="365"/>
      <c r="BD65" s="365"/>
      <c r="BE65" s="365"/>
      <c r="BF65" s="365"/>
      <c r="BG65" s="365"/>
      <c r="BH65" s="365"/>
      <c r="BI65" s="365"/>
      <c r="BJ65" s="365"/>
      <c r="BK65" s="365"/>
      <c r="BL65" s="365"/>
      <c r="BM65" s="365"/>
      <c r="BN65" s="365"/>
      <c r="BO65" s="365"/>
      <c r="BP65" s="365"/>
      <c r="BQ65" s="365"/>
      <c r="BR65" s="365"/>
      <c r="BS65" s="365"/>
      <c r="BT65" s="366"/>
      <c r="BU65" s="57"/>
      <c r="CA65" s="365"/>
      <c r="CB65" s="365"/>
      <c r="CC65" s="365"/>
      <c r="CD65" s="365"/>
      <c r="CE65" s="365"/>
      <c r="CF65" s="365"/>
      <c r="CG65" s="365"/>
      <c r="CH65" s="365"/>
      <c r="CI65" s="365"/>
      <c r="CJ65" s="365"/>
      <c r="CK65" s="365"/>
      <c r="CL65" s="365"/>
      <c r="CM65" s="365"/>
      <c r="CN65" s="365"/>
      <c r="CO65" s="365"/>
      <c r="CP65" s="365"/>
      <c r="CQ65" s="365"/>
      <c r="CR65" s="366"/>
    </row>
    <row r="66" spans="1:96" ht="15.75" customHeight="1">
      <c r="A66" s="57"/>
      <c r="G66" s="365"/>
      <c r="H66" s="365"/>
      <c r="I66" s="365"/>
      <c r="J66" s="365"/>
      <c r="K66" s="365"/>
      <c r="L66" s="365"/>
      <c r="M66" s="365"/>
      <c r="N66" s="365"/>
      <c r="O66" s="365"/>
      <c r="P66" s="365"/>
      <c r="Q66" s="365"/>
      <c r="R66" s="365"/>
      <c r="S66" s="365"/>
      <c r="T66" s="365"/>
      <c r="U66" s="365"/>
      <c r="V66" s="365"/>
      <c r="W66" s="365"/>
      <c r="X66" s="366"/>
      <c r="Y66" s="57"/>
      <c r="AE66" s="365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  <c r="AP66" s="365"/>
      <c r="AQ66" s="365"/>
      <c r="AR66" s="365"/>
      <c r="AS66" s="365"/>
      <c r="AT66" s="365"/>
      <c r="AU66" s="365"/>
      <c r="AV66" s="366"/>
      <c r="AW66" s="57"/>
      <c r="BC66" s="365"/>
      <c r="BD66" s="365"/>
      <c r="BE66" s="365"/>
      <c r="BF66" s="365"/>
      <c r="BG66" s="365"/>
      <c r="BH66" s="365"/>
      <c r="BI66" s="365"/>
      <c r="BJ66" s="365"/>
      <c r="BK66" s="365"/>
      <c r="BL66" s="365"/>
      <c r="BM66" s="365"/>
      <c r="BN66" s="365"/>
      <c r="BO66" s="365"/>
      <c r="BP66" s="365"/>
      <c r="BQ66" s="365"/>
      <c r="BR66" s="365"/>
      <c r="BS66" s="365"/>
      <c r="BT66" s="366"/>
      <c r="BU66" s="57"/>
      <c r="CA66" s="365"/>
      <c r="CB66" s="365"/>
      <c r="CC66" s="365"/>
      <c r="CD66" s="365"/>
      <c r="CE66" s="365"/>
      <c r="CF66" s="365"/>
      <c r="CG66" s="365"/>
      <c r="CH66" s="365"/>
      <c r="CI66" s="365"/>
      <c r="CJ66" s="365"/>
      <c r="CK66" s="365"/>
      <c r="CL66" s="365"/>
      <c r="CM66" s="365"/>
      <c r="CN66" s="365"/>
      <c r="CO66" s="365"/>
      <c r="CP66" s="365"/>
      <c r="CQ66" s="365"/>
      <c r="CR66" s="366"/>
    </row>
    <row r="67" spans="1:96" ht="15.75" customHeight="1">
      <c r="A67" s="57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  <c r="U67" s="365"/>
      <c r="V67" s="365"/>
      <c r="W67" s="365"/>
      <c r="X67" s="366"/>
      <c r="Y67" s="57"/>
      <c r="AE67" s="365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65"/>
      <c r="AS67" s="365"/>
      <c r="AT67" s="365"/>
      <c r="AU67" s="365"/>
      <c r="AV67" s="366"/>
      <c r="AW67" s="57"/>
      <c r="BC67" s="365"/>
      <c r="BD67" s="365"/>
      <c r="BE67" s="365"/>
      <c r="BF67" s="365"/>
      <c r="BG67" s="365"/>
      <c r="BH67" s="365"/>
      <c r="BI67" s="365"/>
      <c r="BJ67" s="365"/>
      <c r="BK67" s="365"/>
      <c r="BL67" s="365"/>
      <c r="BM67" s="365"/>
      <c r="BN67" s="365"/>
      <c r="BO67" s="365"/>
      <c r="BP67" s="365"/>
      <c r="BQ67" s="365"/>
      <c r="BR67" s="365"/>
      <c r="BS67" s="365"/>
      <c r="BT67" s="366"/>
      <c r="BU67" s="57"/>
      <c r="CA67" s="365"/>
      <c r="CB67" s="365"/>
      <c r="CC67" s="365"/>
      <c r="CD67" s="365"/>
      <c r="CE67" s="365"/>
      <c r="CF67" s="365"/>
      <c r="CG67" s="365"/>
      <c r="CH67" s="365"/>
      <c r="CI67" s="365"/>
      <c r="CJ67" s="365"/>
      <c r="CK67" s="365"/>
      <c r="CL67" s="365"/>
      <c r="CM67" s="365"/>
      <c r="CN67" s="365"/>
      <c r="CO67" s="365"/>
      <c r="CP67" s="365"/>
      <c r="CQ67" s="365"/>
      <c r="CR67" s="366"/>
    </row>
    <row r="68" spans="1:96" ht="16.5">
      <c r="A68" s="57"/>
      <c r="G68" s="367" t="s">
        <v>592</v>
      </c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X68" s="56"/>
      <c r="Y68" s="57"/>
      <c r="AE68" s="367" t="s">
        <v>592</v>
      </c>
      <c r="AF68" s="367"/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V68" s="56"/>
      <c r="AW68" s="57"/>
      <c r="BC68" s="367" t="s">
        <v>592</v>
      </c>
      <c r="BD68" s="367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T68" s="56"/>
      <c r="BU68" s="57"/>
      <c r="CA68" s="367" t="s">
        <v>592</v>
      </c>
      <c r="CB68" s="367"/>
      <c r="CC68" s="367"/>
      <c r="CD68" s="367"/>
      <c r="CE68" s="367"/>
      <c r="CF68" s="367"/>
      <c r="CG68" s="367"/>
      <c r="CH68" s="367"/>
      <c r="CI68" s="367"/>
      <c r="CJ68" s="367"/>
      <c r="CK68" s="367"/>
      <c r="CL68" s="367"/>
      <c r="CR68" s="56"/>
    </row>
    <row r="69" spans="1:96" ht="16.5">
      <c r="A69" s="57"/>
      <c r="G69" s="360" t="s">
        <v>597</v>
      </c>
      <c r="H69" s="360"/>
      <c r="I69" s="360"/>
      <c r="J69" s="360"/>
      <c r="K69" s="360"/>
      <c r="L69" s="360"/>
      <c r="M69" s="360"/>
      <c r="N69" s="360"/>
      <c r="O69" s="360"/>
      <c r="P69" s="360"/>
      <c r="Q69" s="360"/>
      <c r="R69" s="360"/>
      <c r="X69" s="56"/>
      <c r="Y69" s="57"/>
      <c r="AE69" s="360" t="s">
        <v>599</v>
      </c>
      <c r="AF69" s="360"/>
      <c r="AG69" s="360"/>
      <c r="AH69" s="360"/>
      <c r="AI69" s="360"/>
      <c r="AJ69" s="360"/>
      <c r="AK69" s="360"/>
      <c r="AL69" s="360"/>
      <c r="AM69" s="360"/>
      <c r="AN69" s="360"/>
      <c r="AO69" s="360"/>
      <c r="AP69" s="360"/>
      <c r="AV69" s="56"/>
      <c r="AW69" s="57"/>
      <c r="BC69" s="360" t="s">
        <v>605</v>
      </c>
      <c r="BD69" s="360"/>
      <c r="BE69" s="360"/>
      <c r="BF69" s="360"/>
      <c r="BG69" s="360"/>
      <c r="BH69" s="360"/>
      <c r="BI69" s="360"/>
      <c r="BJ69" s="360"/>
      <c r="BK69" s="360"/>
      <c r="BL69" s="360"/>
      <c r="BM69" s="360"/>
      <c r="BN69" s="360"/>
      <c r="BT69" s="56"/>
      <c r="BU69" s="57"/>
      <c r="CA69" s="360" t="s">
        <v>599</v>
      </c>
      <c r="CB69" s="360"/>
      <c r="CC69" s="360"/>
      <c r="CD69" s="360"/>
      <c r="CE69" s="360"/>
      <c r="CF69" s="360"/>
      <c r="CG69" s="360"/>
      <c r="CH69" s="360"/>
      <c r="CI69" s="360"/>
      <c r="CJ69" s="360"/>
      <c r="CK69" s="360"/>
      <c r="CL69" s="360"/>
      <c r="CR69" s="56"/>
    </row>
    <row r="70" spans="1:96">
      <c r="A70" s="57"/>
      <c r="X70" s="56"/>
      <c r="Y70" s="57"/>
      <c r="AV70" s="56"/>
      <c r="AW70" s="57"/>
      <c r="BT70" s="56"/>
      <c r="BU70" s="57"/>
      <c r="CR70" s="56"/>
    </row>
    <row r="71" spans="1:96">
      <c r="A71" s="55"/>
      <c r="B71" s="54"/>
      <c r="C71" s="54"/>
      <c r="D71" s="54"/>
      <c r="E71" s="54"/>
      <c r="F71" s="54"/>
      <c r="G71" s="54"/>
      <c r="H71" s="361" t="s">
        <v>606</v>
      </c>
      <c r="I71" s="361"/>
      <c r="J71" s="361"/>
      <c r="K71" s="361"/>
      <c r="L71" s="361"/>
      <c r="M71" s="361"/>
      <c r="N71" s="361"/>
      <c r="O71" s="361"/>
      <c r="P71" s="361"/>
      <c r="Q71" s="361"/>
      <c r="R71" s="361"/>
      <c r="S71" s="361"/>
      <c r="T71" s="361"/>
      <c r="U71" s="54"/>
      <c r="V71" s="54"/>
      <c r="W71" s="54"/>
      <c r="X71" s="53"/>
      <c r="Y71" s="55"/>
      <c r="Z71" s="54"/>
      <c r="AA71" s="54"/>
      <c r="AB71" s="54"/>
      <c r="AC71" s="54"/>
      <c r="AD71" s="54"/>
      <c r="AE71" s="54"/>
      <c r="AF71" s="361" t="s">
        <v>606</v>
      </c>
      <c r="AG71" s="361"/>
      <c r="AH71" s="361"/>
      <c r="AI71" s="361"/>
      <c r="AJ71" s="361"/>
      <c r="AK71" s="361"/>
      <c r="AL71" s="361"/>
      <c r="AM71" s="361"/>
      <c r="AN71" s="361"/>
      <c r="AO71" s="361"/>
      <c r="AP71" s="361"/>
      <c r="AQ71" s="361"/>
      <c r="AR71" s="361"/>
      <c r="AS71" s="54"/>
      <c r="AT71" s="54"/>
      <c r="AU71" s="54"/>
      <c r="AV71" s="53"/>
      <c r="AW71" s="55"/>
      <c r="AX71" s="54"/>
      <c r="AY71" s="54"/>
      <c r="AZ71" s="54"/>
      <c r="BA71" s="54"/>
      <c r="BB71" s="54"/>
      <c r="BC71" s="54"/>
      <c r="BD71" s="361" t="s">
        <v>607</v>
      </c>
      <c r="BE71" s="361"/>
      <c r="BF71" s="361"/>
      <c r="BG71" s="361"/>
      <c r="BH71" s="361"/>
      <c r="BI71" s="361"/>
      <c r="BJ71" s="361"/>
      <c r="BK71" s="361"/>
      <c r="BL71" s="361"/>
      <c r="BM71" s="361"/>
      <c r="BN71" s="361"/>
      <c r="BO71" s="361"/>
      <c r="BP71" s="361"/>
      <c r="BQ71" s="54"/>
      <c r="BR71" s="54"/>
      <c r="BS71" s="54"/>
      <c r="BT71" s="53"/>
      <c r="BU71" s="55"/>
      <c r="BV71" s="54"/>
      <c r="BW71" s="54"/>
      <c r="BX71" s="54"/>
      <c r="BY71" s="54"/>
      <c r="BZ71" s="54"/>
      <c r="CA71" s="54"/>
      <c r="CB71" s="361" t="s">
        <v>607</v>
      </c>
      <c r="CC71" s="361"/>
      <c r="CD71" s="361"/>
      <c r="CE71" s="361"/>
      <c r="CF71" s="361"/>
      <c r="CG71" s="361"/>
      <c r="CH71" s="361"/>
      <c r="CI71" s="361"/>
      <c r="CJ71" s="361"/>
      <c r="CK71" s="361"/>
      <c r="CL71" s="361"/>
      <c r="CM71" s="361"/>
      <c r="CN71" s="361"/>
      <c r="CO71" s="54"/>
      <c r="CP71" s="54"/>
      <c r="CQ71" s="54"/>
      <c r="CR71" s="53"/>
    </row>
    <row r="72" spans="1:96" ht="16.5" thickBot="1">
      <c r="A72" s="52"/>
      <c r="B72" s="51"/>
      <c r="C72" s="51"/>
      <c r="D72" s="51"/>
      <c r="E72" s="51"/>
      <c r="F72" s="51"/>
      <c r="G72" s="51"/>
      <c r="H72" s="362" t="s">
        <v>608</v>
      </c>
      <c r="I72" s="362"/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51"/>
      <c r="V72" s="51"/>
      <c r="W72" s="51"/>
      <c r="X72" s="50"/>
      <c r="Y72" s="52"/>
      <c r="Z72" s="51"/>
      <c r="AA72" s="51"/>
      <c r="AB72" s="51"/>
      <c r="AC72" s="51"/>
      <c r="AD72" s="51"/>
      <c r="AE72" s="51"/>
      <c r="AF72" s="362" t="s">
        <v>608</v>
      </c>
      <c r="AG72" s="362"/>
      <c r="AH72" s="362"/>
      <c r="AI72" s="362"/>
      <c r="AJ72" s="362"/>
      <c r="AK72" s="362"/>
      <c r="AL72" s="362"/>
      <c r="AM72" s="362"/>
      <c r="AN72" s="362"/>
      <c r="AO72" s="362"/>
      <c r="AP72" s="362"/>
      <c r="AQ72" s="362"/>
      <c r="AR72" s="362"/>
      <c r="AS72" s="51"/>
      <c r="AT72" s="51"/>
      <c r="AU72" s="51"/>
      <c r="AV72" s="50"/>
      <c r="AW72" s="52"/>
      <c r="AX72" s="51"/>
      <c r="AY72" s="51"/>
      <c r="AZ72" s="51"/>
      <c r="BA72" s="51"/>
      <c r="BB72" s="51"/>
      <c r="BC72" s="51"/>
      <c r="BD72" s="362" t="s">
        <v>608</v>
      </c>
      <c r="BE72" s="362"/>
      <c r="BF72" s="362"/>
      <c r="BG72" s="362"/>
      <c r="BH72" s="362"/>
      <c r="BI72" s="362"/>
      <c r="BJ72" s="362"/>
      <c r="BK72" s="362"/>
      <c r="BL72" s="362"/>
      <c r="BM72" s="362"/>
      <c r="BN72" s="362"/>
      <c r="BO72" s="362"/>
      <c r="BP72" s="362"/>
      <c r="BQ72" s="51"/>
      <c r="BR72" s="51"/>
      <c r="BS72" s="51"/>
      <c r="BT72" s="50"/>
      <c r="BU72" s="52"/>
      <c r="BV72" s="51"/>
      <c r="BW72" s="51"/>
      <c r="BX72" s="51"/>
      <c r="BY72" s="51"/>
      <c r="BZ72" s="51"/>
      <c r="CA72" s="51"/>
      <c r="CB72" s="362" t="s">
        <v>608</v>
      </c>
      <c r="CC72" s="362"/>
      <c r="CD72" s="362"/>
      <c r="CE72" s="362"/>
      <c r="CF72" s="362"/>
      <c r="CG72" s="362"/>
      <c r="CH72" s="362"/>
      <c r="CI72" s="362"/>
      <c r="CJ72" s="362"/>
      <c r="CK72" s="362"/>
      <c r="CL72" s="362"/>
      <c r="CM72" s="362"/>
      <c r="CN72" s="362"/>
      <c r="CO72" s="51"/>
      <c r="CP72" s="51"/>
      <c r="CQ72" s="51"/>
      <c r="CR72" s="50"/>
    </row>
    <row r="73" spans="1:96">
      <c r="A73" s="59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66"/>
      <c r="Y73" s="59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66"/>
      <c r="AW73" s="59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66"/>
      <c r="BU73" s="59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66"/>
    </row>
    <row r="74" spans="1:96">
      <c r="A74" s="57"/>
      <c r="X74" s="56"/>
      <c r="Y74" s="57"/>
      <c r="AV74" s="56"/>
      <c r="AW74" s="57"/>
      <c r="BT74" s="56"/>
      <c r="BU74" s="57"/>
      <c r="CR74" s="56"/>
    </row>
    <row r="75" spans="1:96">
      <c r="A75" s="57"/>
      <c r="X75" s="56"/>
      <c r="Y75" s="57"/>
      <c r="AV75" s="56"/>
      <c r="AW75" s="57"/>
      <c r="BT75" s="56"/>
      <c r="BU75" s="57"/>
      <c r="CR75" s="56"/>
    </row>
    <row r="76" spans="1:96">
      <c r="A76" s="57"/>
      <c r="X76" s="56"/>
      <c r="Y76" s="57"/>
      <c r="AV76" s="56"/>
      <c r="AW76" s="57"/>
      <c r="BT76" s="56"/>
      <c r="BU76" s="57"/>
      <c r="CR76" s="56"/>
    </row>
    <row r="77" spans="1:96">
      <c r="A77" s="57"/>
      <c r="X77" s="56"/>
      <c r="Y77" s="57"/>
      <c r="AV77" s="56"/>
      <c r="AW77" s="57"/>
      <c r="BT77" s="56"/>
      <c r="BU77" s="57"/>
      <c r="CR77" s="56"/>
    </row>
    <row r="78" spans="1:96">
      <c r="A78" s="57"/>
      <c r="X78" s="56"/>
      <c r="Y78" s="57"/>
      <c r="AV78" s="56"/>
      <c r="AW78" s="57"/>
      <c r="BT78" s="56"/>
      <c r="BU78" s="57"/>
      <c r="CR78" s="56"/>
    </row>
    <row r="79" spans="1:96">
      <c r="A79" s="57"/>
      <c r="X79" s="56"/>
      <c r="Y79" s="57"/>
      <c r="AV79" s="56"/>
      <c r="AW79" s="57"/>
      <c r="BT79" s="56"/>
      <c r="BU79" s="57"/>
      <c r="CR79" s="56"/>
    </row>
    <row r="80" spans="1:96" ht="16.5" thickBot="1">
      <c r="A80" s="62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0"/>
      <c r="Y80" s="62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0"/>
      <c r="AW80" s="62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0"/>
      <c r="BU80" s="62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0"/>
    </row>
    <row r="81" spans="1:96">
      <c r="A81" s="59"/>
      <c r="B81" s="58"/>
      <c r="C81" s="58"/>
      <c r="D81" s="58"/>
      <c r="E81" s="58"/>
      <c r="F81" s="58"/>
      <c r="G81" s="363" t="s">
        <v>671</v>
      </c>
      <c r="H81" s="363"/>
      <c r="I81" s="363"/>
      <c r="J81" s="363"/>
      <c r="K81" s="363"/>
      <c r="L81" s="363"/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4"/>
      <c r="Y81" s="59"/>
      <c r="Z81" s="58"/>
      <c r="AA81" s="58"/>
      <c r="AB81" s="58"/>
      <c r="AC81" s="58"/>
      <c r="AD81" s="58"/>
      <c r="AE81" s="363" t="s">
        <v>672</v>
      </c>
      <c r="AF81" s="363"/>
      <c r="AG81" s="363"/>
      <c r="AH81" s="363"/>
      <c r="AI81" s="363"/>
      <c r="AJ81" s="363"/>
      <c r="AK81" s="363"/>
      <c r="AL81" s="363"/>
      <c r="AM81" s="363"/>
      <c r="AN81" s="363"/>
      <c r="AO81" s="363"/>
      <c r="AP81" s="363"/>
      <c r="AQ81" s="363"/>
      <c r="AR81" s="363"/>
      <c r="AS81" s="363"/>
      <c r="AT81" s="363"/>
      <c r="AU81" s="363"/>
      <c r="AV81" s="364"/>
      <c r="AW81" s="59"/>
      <c r="AX81" s="58"/>
      <c r="AY81" s="58"/>
      <c r="AZ81" s="58"/>
      <c r="BA81" s="58"/>
      <c r="BB81" s="58"/>
      <c r="BC81" s="363" t="s">
        <v>673</v>
      </c>
      <c r="BD81" s="363"/>
      <c r="BE81" s="363"/>
      <c r="BF81" s="363"/>
      <c r="BG81" s="363"/>
      <c r="BH81" s="363"/>
      <c r="BI81" s="363"/>
      <c r="BJ81" s="363"/>
      <c r="BK81" s="363"/>
      <c r="BL81" s="363"/>
      <c r="BM81" s="363"/>
      <c r="BN81" s="363"/>
      <c r="BO81" s="363"/>
      <c r="BP81" s="363"/>
      <c r="BQ81" s="363"/>
      <c r="BR81" s="363"/>
      <c r="BS81" s="363"/>
      <c r="BT81" s="364"/>
      <c r="BU81" s="59"/>
      <c r="BV81" s="58"/>
      <c r="BW81" s="58"/>
      <c r="BX81" s="58"/>
      <c r="BY81" s="58"/>
      <c r="BZ81" s="58"/>
      <c r="CA81" s="363" t="s">
        <v>674</v>
      </c>
      <c r="CB81" s="363"/>
      <c r="CC81" s="363"/>
      <c r="CD81" s="363"/>
      <c r="CE81" s="363"/>
      <c r="CF81" s="363"/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3"/>
      <c r="CR81" s="364"/>
    </row>
    <row r="82" spans="1:96" ht="15.75" customHeight="1">
      <c r="A82" s="57"/>
      <c r="G82" s="365" t="s">
        <v>583</v>
      </c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6"/>
      <c r="Y82" s="57"/>
      <c r="AE82" s="365" t="s">
        <v>615</v>
      </c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6"/>
      <c r="AW82" s="57"/>
      <c r="BC82" s="365" t="s">
        <v>586</v>
      </c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6"/>
      <c r="BU82" s="57"/>
      <c r="CA82" s="365" t="s">
        <v>616</v>
      </c>
      <c r="CB82" s="365"/>
      <c r="CC82" s="365"/>
      <c r="CD82" s="365"/>
      <c r="CE82" s="365"/>
      <c r="CF82" s="365"/>
      <c r="CG82" s="365"/>
      <c r="CH82" s="365"/>
      <c r="CI82" s="365"/>
      <c r="CJ82" s="365"/>
      <c r="CK82" s="365"/>
      <c r="CL82" s="365"/>
      <c r="CM82" s="365"/>
      <c r="CN82" s="365"/>
      <c r="CO82" s="365"/>
      <c r="CP82" s="365"/>
      <c r="CQ82" s="365"/>
      <c r="CR82" s="366"/>
    </row>
    <row r="83" spans="1:96" ht="15.75" customHeight="1">
      <c r="A83" s="57"/>
      <c r="G83" s="365"/>
      <c r="H83" s="365"/>
      <c r="I83" s="36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6"/>
      <c r="Y83" s="57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6"/>
      <c r="AW83" s="57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6"/>
      <c r="BU83" s="57"/>
      <c r="CA83" s="365"/>
      <c r="CB83" s="365"/>
      <c r="CC83" s="365"/>
      <c r="CD83" s="365"/>
      <c r="CE83" s="365"/>
      <c r="CF83" s="365"/>
      <c r="CG83" s="365"/>
      <c r="CH83" s="365"/>
      <c r="CI83" s="365"/>
      <c r="CJ83" s="365"/>
      <c r="CK83" s="365"/>
      <c r="CL83" s="365"/>
      <c r="CM83" s="365"/>
      <c r="CN83" s="365"/>
      <c r="CO83" s="365"/>
      <c r="CP83" s="365"/>
      <c r="CQ83" s="365"/>
      <c r="CR83" s="366"/>
    </row>
    <row r="84" spans="1:96" ht="15.75" customHeight="1">
      <c r="A84" s="57"/>
      <c r="G84" s="365"/>
      <c r="H84" s="365"/>
      <c r="I84" s="365"/>
      <c r="J84" s="365"/>
      <c r="K84" s="365"/>
      <c r="L84" s="365"/>
      <c r="M84" s="365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6"/>
      <c r="Y84" s="57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6"/>
      <c r="AW84" s="57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6"/>
      <c r="BU84" s="57"/>
      <c r="CA84" s="365"/>
      <c r="CB84" s="365"/>
      <c r="CC84" s="365"/>
      <c r="CD84" s="365"/>
      <c r="CE84" s="365"/>
      <c r="CF84" s="365"/>
      <c r="CG84" s="365"/>
      <c r="CH84" s="365"/>
      <c r="CI84" s="365"/>
      <c r="CJ84" s="365"/>
      <c r="CK84" s="365"/>
      <c r="CL84" s="365"/>
      <c r="CM84" s="365"/>
      <c r="CN84" s="365"/>
      <c r="CO84" s="365"/>
      <c r="CP84" s="365"/>
      <c r="CQ84" s="365"/>
      <c r="CR84" s="366"/>
    </row>
    <row r="85" spans="1:96" ht="15.75" customHeight="1">
      <c r="A85" s="57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6"/>
      <c r="Y85" s="57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6"/>
      <c r="AW85" s="57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6"/>
      <c r="BU85" s="57"/>
      <c r="CA85" s="365"/>
      <c r="CB85" s="365"/>
      <c r="CC85" s="365"/>
      <c r="CD85" s="365"/>
      <c r="CE85" s="365"/>
      <c r="CF85" s="365"/>
      <c r="CG85" s="365"/>
      <c r="CH85" s="365"/>
      <c r="CI85" s="365"/>
      <c r="CJ85" s="365"/>
      <c r="CK85" s="365"/>
      <c r="CL85" s="365"/>
      <c r="CM85" s="365"/>
      <c r="CN85" s="365"/>
      <c r="CO85" s="365"/>
      <c r="CP85" s="365"/>
      <c r="CQ85" s="365"/>
      <c r="CR85" s="366"/>
    </row>
    <row r="86" spans="1:96" ht="16.5">
      <c r="A86" s="57"/>
      <c r="G86" s="367" t="s">
        <v>592</v>
      </c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X86" s="56"/>
      <c r="Y86" s="57"/>
      <c r="AE86" s="367" t="s">
        <v>592</v>
      </c>
      <c r="AF86" s="367"/>
      <c r="AG86" s="367"/>
      <c r="AH86" s="367"/>
      <c r="AI86" s="367"/>
      <c r="AJ86" s="367"/>
      <c r="AK86" s="367"/>
      <c r="AL86" s="367"/>
      <c r="AM86" s="367"/>
      <c r="AN86" s="367"/>
      <c r="AO86" s="367"/>
      <c r="AP86" s="367"/>
      <c r="AV86" s="56"/>
      <c r="AW86" s="57"/>
      <c r="BC86" s="367" t="s">
        <v>592</v>
      </c>
      <c r="BD86" s="367"/>
      <c r="BE86" s="367"/>
      <c r="BF86" s="367"/>
      <c r="BG86" s="367"/>
      <c r="BH86" s="367"/>
      <c r="BI86" s="367"/>
      <c r="BJ86" s="367"/>
      <c r="BK86" s="367"/>
      <c r="BL86" s="367"/>
      <c r="BM86" s="367"/>
      <c r="BN86" s="367"/>
      <c r="BT86" s="56"/>
      <c r="BU86" s="57"/>
      <c r="CA86" s="367" t="s">
        <v>592</v>
      </c>
      <c r="CB86" s="367"/>
      <c r="CC86" s="367"/>
      <c r="CD86" s="367"/>
      <c r="CE86" s="367"/>
      <c r="CF86" s="367"/>
      <c r="CG86" s="367"/>
      <c r="CH86" s="367"/>
      <c r="CI86" s="367"/>
      <c r="CJ86" s="367"/>
      <c r="CK86" s="367"/>
      <c r="CL86" s="367"/>
      <c r="CR86" s="56"/>
    </row>
    <row r="87" spans="1:96" ht="16.5">
      <c r="A87" s="57"/>
      <c r="G87" s="360" t="s">
        <v>600</v>
      </c>
      <c r="H87" s="360"/>
      <c r="I87" s="360"/>
      <c r="J87" s="360"/>
      <c r="K87" s="360"/>
      <c r="L87" s="360"/>
      <c r="M87" s="360"/>
      <c r="N87" s="360"/>
      <c r="O87" s="360"/>
      <c r="P87" s="360"/>
      <c r="Q87" s="360"/>
      <c r="R87" s="360"/>
      <c r="X87" s="56"/>
      <c r="Y87" s="57"/>
      <c r="AE87" s="360" t="s">
        <v>595</v>
      </c>
      <c r="AF87" s="360"/>
      <c r="AG87" s="360"/>
      <c r="AH87" s="360"/>
      <c r="AI87" s="360"/>
      <c r="AJ87" s="360"/>
      <c r="AK87" s="360"/>
      <c r="AL87" s="360"/>
      <c r="AM87" s="360"/>
      <c r="AN87" s="360"/>
      <c r="AO87" s="360"/>
      <c r="AP87" s="360"/>
      <c r="AV87" s="56"/>
      <c r="AW87" s="57"/>
      <c r="BC87" s="360" t="s">
        <v>600</v>
      </c>
      <c r="BD87" s="360"/>
      <c r="BE87" s="360"/>
      <c r="BF87" s="360"/>
      <c r="BG87" s="360"/>
      <c r="BH87" s="360"/>
      <c r="BI87" s="360"/>
      <c r="BJ87" s="360"/>
      <c r="BK87" s="360"/>
      <c r="BL87" s="360"/>
      <c r="BM87" s="360"/>
      <c r="BN87" s="360"/>
      <c r="BT87" s="56"/>
      <c r="BU87" s="57"/>
      <c r="CA87" s="360" t="s">
        <v>604</v>
      </c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R87" s="56"/>
    </row>
    <row r="88" spans="1:96">
      <c r="A88" s="57"/>
      <c r="X88" s="56"/>
      <c r="Y88" s="57"/>
      <c r="AV88" s="56"/>
      <c r="AW88" s="57"/>
      <c r="BT88" s="56"/>
      <c r="BU88" s="57"/>
      <c r="CR88" s="56"/>
    </row>
    <row r="89" spans="1:96">
      <c r="A89" s="55"/>
      <c r="B89" s="54"/>
      <c r="C89" s="54"/>
      <c r="D89" s="54"/>
      <c r="E89" s="54"/>
      <c r="F89" s="54"/>
      <c r="G89" s="54"/>
      <c r="H89" s="361" t="s">
        <v>606</v>
      </c>
      <c r="I89" s="361"/>
      <c r="J89" s="361"/>
      <c r="K89" s="361"/>
      <c r="L89" s="361"/>
      <c r="M89" s="361"/>
      <c r="N89" s="361"/>
      <c r="O89" s="361"/>
      <c r="P89" s="361"/>
      <c r="Q89" s="361"/>
      <c r="R89" s="361"/>
      <c r="S89" s="361"/>
      <c r="T89" s="361"/>
      <c r="U89" s="54"/>
      <c r="V89" s="54"/>
      <c r="W89" s="54"/>
      <c r="X89" s="53"/>
      <c r="Y89" s="55"/>
      <c r="Z89" s="54"/>
      <c r="AA89" s="54"/>
      <c r="AB89" s="54"/>
      <c r="AC89" s="54"/>
      <c r="AD89" s="54"/>
      <c r="AE89" s="54"/>
      <c r="AF89" s="361" t="s">
        <v>606</v>
      </c>
      <c r="AG89" s="361"/>
      <c r="AH89" s="361"/>
      <c r="AI89" s="361"/>
      <c r="AJ89" s="361"/>
      <c r="AK89" s="361"/>
      <c r="AL89" s="361"/>
      <c r="AM89" s="361"/>
      <c r="AN89" s="361"/>
      <c r="AO89" s="361"/>
      <c r="AP89" s="361"/>
      <c r="AQ89" s="361"/>
      <c r="AR89" s="361"/>
      <c r="AS89" s="54"/>
      <c r="AT89" s="54"/>
      <c r="AU89" s="54"/>
      <c r="AV89" s="53"/>
      <c r="AW89" s="55"/>
      <c r="AX89" s="54"/>
      <c r="AY89" s="54"/>
      <c r="AZ89" s="54"/>
      <c r="BA89" s="54"/>
      <c r="BB89" s="54"/>
      <c r="BC89" s="54"/>
      <c r="BD89" s="361" t="s">
        <v>607</v>
      </c>
      <c r="BE89" s="361"/>
      <c r="BF89" s="361"/>
      <c r="BG89" s="361"/>
      <c r="BH89" s="361"/>
      <c r="BI89" s="361"/>
      <c r="BJ89" s="361"/>
      <c r="BK89" s="361"/>
      <c r="BL89" s="361"/>
      <c r="BM89" s="361"/>
      <c r="BN89" s="361"/>
      <c r="BO89" s="361"/>
      <c r="BP89" s="361"/>
      <c r="BQ89" s="54"/>
      <c r="BR89" s="54"/>
      <c r="BS89" s="54"/>
      <c r="BT89" s="53"/>
      <c r="BU89" s="55"/>
      <c r="BV89" s="54"/>
      <c r="BW89" s="54"/>
      <c r="BX89" s="54"/>
      <c r="BY89" s="54"/>
      <c r="BZ89" s="54"/>
      <c r="CA89" s="54"/>
      <c r="CB89" s="361" t="s">
        <v>607</v>
      </c>
      <c r="CC89" s="361"/>
      <c r="CD89" s="361"/>
      <c r="CE89" s="361"/>
      <c r="CF89" s="361"/>
      <c r="CG89" s="361"/>
      <c r="CH89" s="361"/>
      <c r="CI89" s="361"/>
      <c r="CJ89" s="361"/>
      <c r="CK89" s="361"/>
      <c r="CL89" s="361"/>
      <c r="CM89" s="361"/>
      <c r="CN89" s="361"/>
      <c r="CO89" s="54"/>
      <c r="CP89" s="54"/>
      <c r="CQ89" s="54"/>
      <c r="CR89" s="53"/>
    </row>
    <row r="90" spans="1:96" ht="16.5" thickBot="1">
      <c r="A90" s="52"/>
      <c r="B90" s="51"/>
      <c r="C90" s="51"/>
      <c r="D90" s="51"/>
      <c r="E90" s="51"/>
      <c r="F90" s="51"/>
      <c r="G90" s="51"/>
      <c r="H90" s="362" t="s">
        <v>608</v>
      </c>
      <c r="I90" s="362"/>
      <c r="J90" s="362"/>
      <c r="K90" s="362"/>
      <c r="L90" s="362"/>
      <c r="M90" s="362"/>
      <c r="N90" s="362"/>
      <c r="O90" s="362"/>
      <c r="P90" s="362"/>
      <c r="Q90" s="362"/>
      <c r="R90" s="362"/>
      <c r="S90" s="362"/>
      <c r="T90" s="362"/>
      <c r="U90" s="51"/>
      <c r="V90" s="51"/>
      <c r="W90" s="51"/>
      <c r="X90" s="50"/>
      <c r="Y90" s="52"/>
      <c r="Z90" s="51"/>
      <c r="AA90" s="51"/>
      <c r="AB90" s="51"/>
      <c r="AC90" s="51"/>
      <c r="AD90" s="51"/>
      <c r="AE90" s="51"/>
      <c r="AF90" s="362" t="s">
        <v>608</v>
      </c>
      <c r="AG90" s="362"/>
      <c r="AH90" s="362"/>
      <c r="AI90" s="362"/>
      <c r="AJ90" s="362"/>
      <c r="AK90" s="362"/>
      <c r="AL90" s="362"/>
      <c r="AM90" s="362"/>
      <c r="AN90" s="362"/>
      <c r="AO90" s="362"/>
      <c r="AP90" s="362"/>
      <c r="AQ90" s="362"/>
      <c r="AR90" s="362"/>
      <c r="AS90" s="51"/>
      <c r="AT90" s="51"/>
      <c r="AU90" s="51"/>
      <c r="AV90" s="50"/>
      <c r="AW90" s="52"/>
      <c r="AX90" s="51"/>
      <c r="AY90" s="51"/>
      <c r="AZ90" s="51"/>
      <c r="BA90" s="51"/>
      <c r="BB90" s="51"/>
      <c r="BC90" s="51"/>
      <c r="BD90" s="362" t="s">
        <v>608</v>
      </c>
      <c r="BE90" s="362"/>
      <c r="BF90" s="362"/>
      <c r="BG90" s="362"/>
      <c r="BH90" s="362"/>
      <c r="BI90" s="362"/>
      <c r="BJ90" s="362"/>
      <c r="BK90" s="362"/>
      <c r="BL90" s="362"/>
      <c r="BM90" s="362"/>
      <c r="BN90" s="362"/>
      <c r="BO90" s="362"/>
      <c r="BP90" s="362"/>
      <c r="BQ90" s="51"/>
      <c r="BR90" s="51"/>
      <c r="BS90" s="51"/>
      <c r="BT90" s="50"/>
      <c r="BU90" s="52"/>
      <c r="BV90" s="51"/>
      <c r="BW90" s="51"/>
      <c r="BX90" s="51"/>
      <c r="BY90" s="51"/>
      <c r="BZ90" s="51"/>
      <c r="CA90" s="51"/>
      <c r="CB90" s="362" t="s">
        <v>608</v>
      </c>
      <c r="CC90" s="362"/>
      <c r="CD90" s="362"/>
      <c r="CE90" s="362"/>
      <c r="CF90" s="362"/>
      <c r="CG90" s="362"/>
      <c r="CH90" s="362"/>
      <c r="CI90" s="362"/>
      <c r="CJ90" s="362"/>
      <c r="CK90" s="362"/>
      <c r="CL90" s="362"/>
      <c r="CM90" s="362"/>
      <c r="CN90" s="362"/>
      <c r="CO90" s="51"/>
      <c r="CP90" s="51"/>
      <c r="CQ90" s="51"/>
      <c r="CR90" s="50"/>
    </row>
    <row r="91" spans="1:96" s="54" customFormat="1" ht="14.25">
      <c r="A91" s="65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3"/>
      <c r="Y91" s="65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3"/>
      <c r="AW91" s="65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3"/>
      <c r="BU91" s="65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3"/>
    </row>
    <row r="92" spans="1:96" s="54" customFormat="1" ht="14.25">
      <c r="A92" s="55"/>
      <c r="X92" s="53"/>
      <c r="Y92" s="55"/>
      <c r="AV92" s="53"/>
      <c r="AW92" s="55"/>
      <c r="BT92" s="53"/>
      <c r="BU92" s="55"/>
      <c r="CR92" s="53"/>
    </row>
    <row r="93" spans="1:96">
      <c r="A93" s="57"/>
      <c r="X93" s="56"/>
      <c r="Y93" s="57"/>
      <c r="AV93" s="56"/>
      <c r="AW93" s="57"/>
      <c r="BT93" s="56"/>
      <c r="BU93" s="57"/>
      <c r="CR93" s="56"/>
    </row>
    <row r="94" spans="1:96">
      <c r="A94" s="57"/>
      <c r="X94" s="56"/>
      <c r="Y94" s="57"/>
      <c r="AV94" s="56"/>
      <c r="AW94" s="57"/>
      <c r="BT94" s="56"/>
      <c r="BU94" s="57"/>
      <c r="CR94" s="56"/>
    </row>
    <row r="95" spans="1:96">
      <c r="A95" s="57"/>
      <c r="X95" s="56"/>
      <c r="Y95" s="57"/>
      <c r="AV95" s="56"/>
      <c r="AW95" s="57"/>
      <c r="BT95" s="56"/>
      <c r="BU95" s="57"/>
      <c r="CR95" s="56"/>
    </row>
    <row r="96" spans="1:96">
      <c r="A96" s="57"/>
      <c r="X96" s="56"/>
      <c r="Y96" s="57"/>
      <c r="AV96" s="56"/>
      <c r="AW96" s="57"/>
      <c r="BT96" s="56"/>
      <c r="BU96" s="57"/>
      <c r="CR96" s="56"/>
    </row>
    <row r="97" spans="1:96">
      <c r="A97" s="57"/>
      <c r="X97" s="56"/>
      <c r="Y97" s="57"/>
      <c r="AV97" s="56"/>
      <c r="AW97" s="57"/>
      <c r="BT97" s="56"/>
      <c r="BU97" s="57"/>
      <c r="CR97" s="56"/>
    </row>
    <row r="98" spans="1:96" ht="16.5" thickBot="1">
      <c r="A98" s="62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0"/>
      <c r="Y98" s="62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0"/>
      <c r="AW98" s="62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0"/>
      <c r="BU98" s="62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0"/>
    </row>
    <row r="99" spans="1:96">
      <c r="A99" s="59"/>
      <c r="B99" s="58"/>
      <c r="C99" s="58"/>
      <c r="D99" s="58"/>
      <c r="E99" s="58"/>
      <c r="F99" s="58"/>
      <c r="G99" s="363" t="s">
        <v>675</v>
      </c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4"/>
      <c r="Y99" s="59"/>
      <c r="Z99" s="58"/>
      <c r="AA99" s="58"/>
      <c r="AB99" s="58"/>
      <c r="AC99" s="58"/>
      <c r="AD99" s="58"/>
      <c r="AE99" s="363" t="s">
        <v>710</v>
      </c>
      <c r="AF99" s="363"/>
      <c r="AG99" s="363"/>
      <c r="AH99" s="363"/>
      <c r="AI99" s="363"/>
      <c r="AJ99" s="363"/>
      <c r="AK99" s="363"/>
      <c r="AL99" s="363"/>
      <c r="AM99" s="363"/>
      <c r="AN99" s="363"/>
      <c r="AO99" s="363"/>
      <c r="AP99" s="363"/>
      <c r="AQ99" s="363"/>
      <c r="AR99" s="363"/>
      <c r="AS99" s="363"/>
      <c r="AT99" s="363"/>
      <c r="AU99" s="363"/>
      <c r="AV99" s="364"/>
      <c r="AW99" s="59"/>
      <c r="AX99" s="58"/>
      <c r="AY99" s="58"/>
      <c r="AZ99" s="58"/>
      <c r="BA99" s="58"/>
      <c r="BB99" s="58"/>
      <c r="BC99" s="363" t="s">
        <v>676</v>
      </c>
      <c r="BD99" s="363"/>
      <c r="BE99" s="363"/>
      <c r="BF99" s="363"/>
      <c r="BG99" s="363"/>
      <c r="BH99" s="363"/>
      <c r="BI99" s="363"/>
      <c r="BJ99" s="363"/>
      <c r="BK99" s="363"/>
      <c r="BL99" s="363"/>
      <c r="BM99" s="363"/>
      <c r="BN99" s="363"/>
      <c r="BO99" s="363"/>
      <c r="BP99" s="363"/>
      <c r="BQ99" s="363"/>
      <c r="BR99" s="363"/>
      <c r="BS99" s="363"/>
      <c r="BT99" s="364"/>
      <c r="BU99" s="59"/>
      <c r="BV99" s="58"/>
      <c r="BW99" s="58"/>
      <c r="BX99" s="58"/>
      <c r="BY99" s="58"/>
      <c r="BZ99" s="58"/>
      <c r="CA99" s="363" t="s">
        <v>675</v>
      </c>
      <c r="CB99" s="363"/>
      <c r="CC99" s="363"/>
      <c r="CD99" s="363"/>
      <c r="CE99" s="363"/>
      <c r="CF99" s="363"/>
      <c r="CG99" s="363"/>
      <c r="CH99" s="363"/>
      <c r="CI99" s="363"/>
      <c r="CJ99" s="363"/>
      <c r="CK99" s="363"/>
      <c r="CL99" s="363"/>
      <c r="CM99" s="363"/>
      <c r="CN99" s="363"/>
      <c r="CO99" s="363"/>
      <c r="CP99" s="363"/>
      <c r="CQ99" s="363"/>
      <c r="CR99" s="364"/>
    </row>
    <row r="100" spans="1:96" ht="15.75" customHeight="1">
      <c r="A100" s="57"/>
      <c r="G100" s="365" t="s">
        <v>617</v>
      </c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6"/>
      <c r="Y100" s="57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6"/>
      <c r="AW100" s="57"/>
      <c r="BC100" s="365" t="s">
        <v>618</v>
      </c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6"/>
      <c r="BU100" s="57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6"/>
    </row>
    <row r="101" spans="1:96" ht="15.75" customHeight="1">
      <c r="A101" s="57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6"/>
      <c r="Y101" s="57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6"/>
      <c r="AW101" s="57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6"/>
      <c r="BU101" s="57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6"/>
    </row>
    <row r="102" spans="1:96" ht="15.75" customHeight="1">
      <c r="A102" s="57"/>
      <c r="G102" s="365"/>
      <c r="H102" s="365"/>
      <c r="I102" s="365"/>
      <c r="J102" s="365"/>
      <c r="K102" s="365"/>
      <c r="L102" s="365"/>
      <c r="M102" s="365"/>
      <c r="N102" s="365"/>
      <c r="O102" s="365"/>
      <c r="P102" s="365"/>
      <c r="Q102" s="365"/>
      <c r="R102" s="365"/>
      <c r="S102" s="365"/>
      <c r="T102" s="365"/>
      <c r="U102" s="365"/>
      <c r="V102" s="365"/>
      <c r="W102" s="365"/>
      <c r="X102" s="366"/>
      <c r="Y102" s="57"/>
      <c r="AE102" s="365"/>
      <c r="AF102" s="365"/>
      <c r="AG102" s="365"/>
      <c r="AH102" s="365"/>
      <c r="AI102" s="365"/>
      <c r="AJ102" s="365"/>
      <c r="AK102" s="365"/>
      <c r="AL102" s="365"/>
      <c r="AM102" s="365"/>
      <c r="AN102" s="365"/>
      <c r="AO102" s="365"/>
      <c r="AP102" s="365"/>
      <c r="AQ102" s="365"/>
      <c r="AR102" s="365"/>
      <c r="AS102" s="365"/>
      <c r="AT102" s="365"/>
      <c r="AU102" s="365"/>
      <c r="AV102" s="366"/>
      <c r="AW102" s="57"/>
      <c r="BC102" s="365"/>
      <c r="BD102" s="365"/>
      <c r="BE102" s="365"/>
      <c r="BF102" s="365"/>
      <c r="BG102" s="365"/>
      <c r="BH102" s="365"/>
      <c r="BI102" s="365"/>
      <c r="BJ102" s="365"/>
      <c r="BK102" s="365"/>
      <c r="BL102" s="365"/>
      <c r="BM102" s="365"/>
      <c r="BN102" s="365"/>
      <c r="BO102" s="365"/>
      <c r="BP102" s="365"/>
      <c r="BQ102" s="365"/>
      <c r="BR102" s="365"/>
      <c r="BS102" s="365"/>
      <c r="BT102" s="366"/>
      <c r="BU102" s="57"/>
      <c r="CA102" s="365"/>
      <c r="CB102" s="365"/>
      <c r="CC102" s="365"/>
      <c r="CD102" s="365"/>
      <c r="CE102" s="365"/>
      <c r="CF102" s="365"/>
      <c r="CG102" s="365"/>
      <c r="CH102" s="365"/>
      <c r="CI102" s="365"/>
      <c r="CJ102" s="365"/>
      <c r="CK102" s="365"/>
      <c r="CL102" s="365"/>
      <c r="CM102" s="365"/>
      <c r="CN102" s="365"/>
      <c r="CO102" s="365"/>
      <c r="CP102" s="365"/>
      <c r="CQ102" s="365"/>
      <c r="CR102" s="366"/>
    </row>
    <row r="103" spans="1:96" s="54" customFormat="1" ht="15.75" customHeight="1">
      <c r="A103" s="57"/>
      <c r="B103" s="49"/>
      <c r="C103" s="49"/>
      <c r="D103" s="49"/>
      <c r="E103" s="49"/>
      <c r="F103" s="49"/>
      <c r="G103" s="365"/>
      <c r="H103" s="365"/>
      <c r="I103" s="365"/>
      <c r="J103" s="365"/>
      <c r="K103" s="365"/>
      <c r="L103" s="365"/>
      <c r="M103" s="365"/>
      <c r="N103" s="365"/>
      <c r="O103" s="365"/>
      <c r="P103" s="365"/>
      <c r="Q103" s="365"/>
      <c r="R103" s="365"/>
      <c r="S103" s="365"/>
      <c r="T103" s="365"/>
      <c r="U103" s="365"/>
      <c r="V103" s="365"/>
      <c r="W103" s="365"/>
      <c r="X103" s="366"/>
      <c r="Y103" s="57"/>
      <c r="Z103" s="49"/>
      <c r="AA103" s="49"/>
      <c r="AB103" s="49"/>
      <c r="AC103" s="49"/>
      <c r="AD103" s="49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65"/>
      <c r="AS103" s="365"/>
      <c r="AT103" s="365"/>
      <c r="AU103" s="365"/>
      <c r="AV103" s="366"/>
      <c r="AW103" s="57"/>
      <c r="AX103" s="49"/>
      <c r="AY103" s="49"/>
      <c r="AZ103" s="49"/>
      <c r="BA103" s="49"/>
      <c r="BB103" s="49"/>
      <c r="BC103" s="365"/>
      <c r="BD103" s="365"/>
      <c r="BE103" s="365"/>
      <c r="BF103" s="365"/>
      <c r="BG103" s="365"/>
      <c r="BH103" s="365"/>
      <c r="BI103" s="365"/>
      <c r="BJ103" s="365"/>
      <c r="BK103" s="365"/>
      <c r="BL103" s="365"/>
      <c r="BM103" s="365"/>
      <c r="BN103" s="365"/>
      <c r="BO103" s="365"/>
      <c r="BP103" s="365"/>
      <c r="BQ103" s="365"/>
      <c r="BR103" s="365"/>
      <c r="BS103" s="365"/>
      <c r="BT103" s="366"/>
      <c r="BU103" s="57"/>
      <c r="BV103" s="49"/>
      <c r="BW103" s="49"/>
      <c r="BX103" s="49"/>
      <c r="BY103" s="49"/>
      <c r="BZ103" s="49"/>
      <c r="CA103" s="365"/>
      <c r="CB103" s="365"/>
      <c r="CC103" s="365"/>
      <c r="CD103" s="365"/>
      <c r="CE103" s="365"/>
      <c r="CF103" s="365"/>
      <c r="CG103" s="365"/>
      <c r="CH103" s="365"/>
      <c r="CI103" s="365"/>
      <c r="CJ103" s="365"/>
      <c r="CK103" s="365"/>
      <c r="CL103" s="365"/>
      <c r="CM103" s="365"/>
      <c r="CN103" s="365"/>
      <c r="CO103" s="365"/>
      <c r="CP103" s="365"/>
      <c r="CQ103" s="365"/>
      <c r="CR103" s="366"/>
    </row>
    <row r="104" spans="1:96" ht="16.5">
      <c r="A104" s="57"/>
      <c r="G104" s="367" t="s">
        <v>592</v>
      </c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X104" s="56"/>
      <c r="Y104" s="57"/>
      <c r="AE104" s="367"/>
      <c r="AF104" s="367"/>
      <c r="AG104" s="367"/>
      <c r="AH104" s="367"/>
      <c r="AI104" s="367"/>
      <c r="AJ104" s="367"/>
      <c r="AK104" s="367"/>
      <c r="AL104" s="367"/>
      <c r="AM104" s="367"/>
      <c r="AN104" s="367"/>
      <c r="AO104" s="367"/>
      <c r="AP104" s="367"/>
      <c r="AV104" s="56"/>
      <c r="AW104" s="57"/>
      <c r="BC104" s="367" t="s">
        <v>592</v>
      </c>
      <c r="BD104" s="367"/>
      <c r="BE104" s="367"/>
      <c r="BF104" s="367"/>
      <c r="BG104" s="367"/>
      <c r="BH104" s="367"/>
      <c r="BI104" s="367"/>
      <c r="BJ104" s="367"/>
      <c r="BK104" s="367"/>
      <c r="BL104" s="367"/>
      <c r="BM104" s="367"/>
      <c r="BN104" s="367"/>
      <c r="BT104" s="56"/>
      <c r="BU104" s="57"/>
      <c r="CA104" s="367"/>
      <c r="CB104" s="367"/>
      <c r="CC104" s="367"/>
      <c r="CD104" s="367"/>
      <c r="CE104" s="367"/>
      <c r="CF104" s="367"/>
      <c r="CG104" s="367"/>
      <c r="CH104" s="367"/>
      <c r="CI104" s="367"/>
      <c r="CJ104" s="367"/>
      <c r="CK104" s="367"/>
      <c r="CL104" s="367"/>
      <c r="CR104" s="56"/>
    </row>
    <row r="105" spans="1:96" ht="16.5">
      <c r="A105" s="57"/>
      <c r="G105" s="360" t="s">
        <v>598</v>
      </c>
      <c r="H105" s="360"/>
      <c r="I105" s="360"/>
      <c r="J105" s="360"/>
      <c r="K105" s="360"/>
      <c r="L105" s="360"/>
      <c r="M105" s="360"/>
      <c r="N105" s="360"/>
      <c r="O105" s="360"/>
      <c r="P105" s="360"/>
      <c r="Q105" s="360"/>
      <c r="R105" s="360"/>
      <c r="X105" s="56"/>
      <c r="Y105" s="57"/>
      <c r="AE105" s="360"/>
      <c r="AF105" s="360"/>
      <c r="AG105" s="360"/>
      <c r="AH105" s="360"/>
      <c r="AI105" s="360"/>
      <c r="AJ105" s="360"/>
      <c r="AK105" s="360"/>
      <c r="AL105" s="360"/>
      <c r="AM105" s="360"/>
      <c r="AN105" s="360"/>
      <c r="AO105" s="360"/>
      <c r="AP105" s="360"/>
      <c r="AV105" s="56"/>
      <c r="AW105" s="57"/>
      <c r="BC105" s="360" t="s">
        <v>598</v>
      </c>
      <c r="BD105" s="360"/>
      <c r="BE105" s="360"/>
      <c r="BF105" s="360"/>
      <c r="BG105" s="360"/>
      <c r="BH105" s="360"/>
      <c r="BI105" s="360"/>
      <c r="BJ105" s="360"/>
      <c r="BK105" s="360"/>
      <c r="BL105" s="360"/>
      <c r="BM105" s="360"/>
      <c r="BN105" s="360"/>
      <c r="BT105" s="56"/>
      <c r="BU105" s="57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R105" s="56"/>
    </row>
    <row r="106" spans="1:96">
      <c r="A106" s="57"/>
      <c r="X106" s="56"/>
      <c r="Y106" s="57"/>
      <c r="AV106" s="56"/>
      <c r="AW106" s="57"/>
      <c r="BT106" s="56"/>
      <c r="BU106" s="57"/>
      <c r="CR106" s="56"/>
    </row>
    <row r="107" spans="1:96">
      <c r="A107" s="55"/>
      <c r="B107" s="54"/>
      <c r="C107" s="54"/>
      <c r="D107" s="54"/>
      <c r="E107" s="54"/>
      <c r="F107" s="54"/>
      <c r="G107" s="54"/>
      <c r="H107" s="361" t="s">
        <v>606</v>
      </c>
      <c r="I107" s="361"/>
      <c r="J107" s="361"/>
      <c r="K107" s="361"/>
      <c r="L107" s="361"/>
      <c r="M107" s="361"/>
      <c r="N107" s="361"/>
      <c r="O107" s="361"/>
      <c r="P107" s="361"/>
      <c r="Q107" s="361"/>
      <c r="R107" s="361"/>
      <c r="S107" s="361"/>
      <c r="T107" s="361"/>
      <c r="U107" s="54"/>
      <c r="V107" s="54"/>
      <c r="W107" s="54"/>
      <c r="X107" s="53"/>
      <c r="Y107" s="55"/>
      <c r="Z107" s="54"/>
      <c r="AA107" s="54"/>
      <c r="AB107" s="54"/>
      <c r="AC107" s="54"/>
      <c r="AD107" s="54"/>
      <c r="AE107" s="54"/>
      <c r="AF107" s="361" t="s">
        <v>606</v>
      </c>
      <c r="AG107" s="361"/>
      <c r="AH107" s="361"/>
      <c r="AI107" s="361"/>
      <c r="AJ107" s="361"/>
      <c r="AK107" s="361"/>
      <c r="AL107" s="361"/>
      <c r="AM107" s="361"/>
      <c r="AN107" s="361"/>
      <c r="AO107" s="361"/>
      <c r="AP107" s="361"/>
      <c r="AQ107" s="361"/>
      <c r="AR107" s="361"/>
      <c r="AS107" s="54"/>
      <c r="AT107" s="54"/>
      <c r="AU107" s="54"/>
      <c r="AV107" s="53"/>
      <c r="AW107" s="55"/>
      <c r="AX107" s="54"/>
      <c r="AY107" s="54"/>
      <c r="AZ107" s="54"/>
      <c r="BA107" s="54"/>
      <c r="BB107" s="54"/>
      <c r="BC107" s="54"/>
      <c r="BD107" s="361" t="s">
        <v>607</v>
      </c>
      <c r="BE107" s="361"/>
      <c r="BF107" s="361"/>
      <c r="BG107" s="361"/>
      <c r="BH107" s="361"/>
      <c r="BI107" s="361"/>
      <c r="BJ107" s="361"/>
      <c r="BK107" s="361"/>
      <c r="BL107" s="361"/>
      <c r="BM107" s="361"/>
      <c r="BN107" s="361"/>
      <c r="BO107" s="361"/>
      <c r="BP107" s="361"/>
      <c r="BQ107" s="54"/>
      <c r="BR107" s="54"/>
      <c r="BS107" s="54"/>
      <c r="BT107" s="53"/>
      <c r="BU107" s="55"/>
      <c r="BV107" s="54"/>
      <c r="BW107" s="54"/>
      <c r="BX107" s="54"/>
      <c r="BY107" s="54"/>
      <c r="BZ107" s="54"/>
      <c r="CA107" s="54"/>
      <c r="CB107" s="361" t="s">
        <v>607</v>
      </c>
      <c r="CC107" s="361"/>
      <c r="CD107" s="361"/>
      <c r="CE107" s="361"/>
      <c r="CF107" s="361"/>
      <c r="CG107" s="361"/>
      <c r="CH107" s="361"/>
      <c r="CI107" s="361"/>
      <c r="CJ107" s="361"/>
      <c r="CK107" s="361"/>
      <c r="CL107" s="361"/>
      <c r="CM107" s="361"/>
      <c r="CN107" s="361"/>
      <c r="CO107" s="54"/>
      <c r="CP107" s="54"/>
      <c r="CQ107" s="54"/>
      <c r="CR107" s="53"/>
    </row>
    <row r="108" spans="1:96" ht="16.5" thickBot="1">
      <c r="A108" s="52"/>
      <c r="B108" s="51"/>
      <c r="C108" s="51"/>
      <c r="D108" s="51"/>
      <c r="E108" s="51"/>
      <c r="F108" s="51"/>
      <c r="G108" s="51"/>
      <c r="H108" s="362" t="s">
        <v>608</v>
      </c>
      <c r="I108" s="362"/>
      <c r="J108" s="362"/>
      <c r="K108" s="362"/>
      <c r="L108" s="362"/>
      <c r="M108" s="362"/>
      <c r="N108" s="362"/>
      <c r="O108" s="362"/>
      <c r="P108" s="362"/>
      <c r="Q108" s="362"/>
      <c r="R108" s="362"/>
      <c r="S108" s="362"/>
      <c r="T108" s="362"/>
      <c r="U108" s="51"/>
      <c r="V108" s="51"/>
      <c r="W108" s="51"/>
      <c r="X108" s="50"/>
      <c r="Y108" s="52"/>
      <c r="Z108" s="51"/>
      <c r="AA108" s="51"/>
      <c r="AB108" s="51"/>
      <c r="AC108" s="51"/>
      <c r="AD108" s="51"/>
      <c r="AE108" s="51"/>
      <c r="AF108" s="362" t="s">
        <v>608</v>
      </c>
      <c r="AG108" s="362"/>
      <c r="AH108" s="362"/>
      <c r="AI108" s="362"/>
      <c r="AJ108" s="362"/>
      <c r="AK108" s="362"/>
      <c r="AL108" s="362"/>
      <c r="AM108" s="362"/>
      <c r="AN108" s="362"/>
      <c r="AO108" s="362"/>
      <c r="AP108" s="362"/>
      <c r="AQ108" s="362"/>
      <c r="AR108" s="362"/>
      <c r="AS108" s="51"/>
      <c r="AT108" s="51"/>
      <c r="AU108" s="51"/>
      <c r="AV108" s="50"/>
      <c r="AW108" s="52"/>
      <c r="AX108" s="51"/>
      <c r="AY108" s="51"/>
      <c r="AZ108" s="51"/>
      <c r="BA108" s="51"/>
      <c r="BB108" s="51"/>
      <c r="BC108" s="51"/>
      <c r="BD108" s="362" t="s">
        <v>608</v>
      </c>
      <c r="BE108" s="362"/>
      <c r="BF108" s="362"/>
      <c r="BG108" s="362"/>
      <c r="BH108" s="362"/>
      <c r="BI108" s="362"/>
      <c r="BJ108" s="362"/>
      <c r="BK108" s="362"/>
      <c r="BL108" s="362"/>
      <c r="BM108" s="362"/>
      <c r="BN108" s="362"/>
      <c r="BO108" s="362"/>
      <c r="BP108" s="362"/>
      <c r="BQ108" s="51"/>
      <c r="BR108" s="51"/>
      <c r="BS108" s="51"/>
      <c r="BT108" s="50"/>
      <c r="BU108" s="52"/>
      <c r="BV108" s="51"/>
      <c r="BW108" s="51"/>
      <c r="BX108" s="51"/>
      <c r="BY108" s="51"/>
      <c r="BZ108" s="51"/>
      <c r="CA108" s="51"/>
      <c r="CB108" s="362" t="s">
        <v>608</v>
      </c>
      <c r="CC108" s="362"/>
      <c r="CD108" s="362"/>
      <c r="CE108" s="362"/>
      <c r="CF108" s="362"/>
      <c r="CG108" s="362"/>
      <c r="CH108" s="362"/>
      <c r="CI108" s="362"/>
      <c r="CJ108" s="362"/>
      <c r="CK108" s="362"/>
      <c r="CL108" s="362"/>
      <c r="CM108" s="362"/>
      <c r="CN108" s="362"/>
      <c r="CO108" s="51"/>
      <c r="CP108" s="51"/>
      <c r="CQ108" s="51"/>
      <c r="CR108" s="50"/>
    </row>
  </sheetData>
  <mergeCells count="144">
    <mergeCell ref="G9:X9"/>
    <mergeCell ref="AE9:AV9"/>
    <mergeCell ref="BC9:BT9"/>
    <mergeCell ref="CA9:CR9"/>
    <mergeCell ref="G10:X13"/>
    <mergeCell ref="AE10:AV13"/>
    <mergeCell ref="BC10:BT13"/>
    <mergeCell ref="CA10:CR13"/>
    <mergeCell ref="G14:R14"/>
    <mergeCell ref="AE14:AP14"/>
    <mergeCell ref="BC14:BN14"/>
    <mergeCell ref="CA14:CL14"/>
    <mergeCell ref="G15:R15"/>
    <mergeCell ref="AE15:AP15"/>
    <mergeCell ref="BC15:BN15"/>
    <mergeCell ref="CA15:CL15"/>
    <mergeCell ref="H17:T17"/>
    <mergeCell ref="AF17:AR17"/>
    <mergeCell ref="BD17:BP17"/>
    <mergeCell ref="CB17:CN17"/>
    <mergeCell ref="H18:T18"/>
    <mergeCell ref="AF18:AR18"/>
    <mergeCell ref="BD18:BP18"/>
    <mergeCell ref="CB18:CN18"/>
    <mergeCell ref="G27:X27"/>
    <mergeCell ref="AE27:AV27"/>
    <mergeCell ref="BC27:BT27"/>
    <mergeCell ref="CA27:CR27"/>
    <mergeCell ref="G28:X31"/>
    <mergeCell ref="AE28:AV31"/>
    <mergeCell ref="BC28:BT31"/>
    <mergeCell ref="CA28:CR31"/>
    <mergeCell ref="G32:R32"/>
    <mergeCell ref="AE32:AP32"/>
    <mergeCell ref="BC32:BN32"/>
    <mergeCell ref="CA32:CL32"/>
    <mergeCell ref="G33:R33"/>
    <mergeCell ref="AE33:AP33"/>
    <mergeCell ref="BC33:BN33"/>
    <mergeCell ref="CA33:CL33"/>
    <mergeCell ref="H35:T35"/>
    <mergeCell ref="AF35:AR35"/>
    <mergeCell ref="BD35:BP35"/>
    <mergeCell ref="CB35:CN35"/>
    <mergeCell ref="H36:T36"/>
    <mergeCell ref="AF36:AR36"/>
    <mergeCell ref="BD36:BP36"/>
    <mergeCell ref="CB36:CN36"/>
    <mergeCell ref="G45:X45"/>
    <mergeCell ref="AE45:AV45"/>
    <mergeCell ref="BC45:BT45"/>
    <mergeCell ref="CA45:CR45"/>
    <mergeCell ref="G46:X49"/>
    <mergeCell ref="AE46:AV49"/>
    <mergeCell ref="BC46:BT49"/>
    <mergeCell ref="CA46:CR49"/>
    <mergeCell ref="G50:R50"/>
    <mergeCell ref="AE50:AP50"/>
    <mergeCell ref="BC50:BN50"/>
    <mergeCell ref="CA50:CL50"/>
    <mergeCell ref="G51:R51"/>
    <mergeCell ref="AE51:AP51"/>
    <mergeCell ref="BC51:BN51"/>
    <mergeCell ref="CA51:CL51"/>
    <mergeCell ref="H53:T53"/>
    <mergeCell ref="AF53:AR53"/>
    <mergeCell ref="BD53:BP53"/>
    <mergeCell ref="CB53:CN53"/>
    <mergeCell ref="H54:T54"/>
    <mergeCell ref="AF54:AR54"/>
    <mergeCell ref="BD54:BP54"/>
    <mergeCell ref="CB54:CN54"/>
    <mergeCell ref="G63:X63"/>
    <mergeCell ref="AE63:AV63"/>
    <mergeCell ref="BC63:BT63"/>
    <mergeCell ref="CA63:CR63"/>
    <mergeCell ref="G64:X67"/>
    <mergeCell ref="AE64:AV67"/>
    <mergeCell ref="BC64:BT67"/>
    <mergeCell ref="CA64:CR67"/>
    <mergeCell ref="G68:R68"/>
    <mergeCell ref="AE68:AP68"/>
    <mergeCell ref="BC68:BN68"/>
    <mergeCell ref="CA68:CL68"/>
    <mergeCell ref="G69:R69"/>
    <mergeCell ref="AE69:AP69"/>
    <mergeCell ref="BC69:BN69"/>
    <mergeCell ref="CA69:CL69"/>
    <mergeCell ref="H71:T71"/>
    <mergeCell ref="AF71:AR71"/>
    <mergeCell ref="BD71:BP71"/>
    <mergeCell ref="CB71:CN71"/>
    <mergeCell ref="H72:T72"/>
    <mergeCell ref="AF72:AR72"/>
    <mergeCell ref="BD72:BP72"/>
    <mergeCell ref="CB72:CN72"/>
    <mergeCell ref="G81:X81"/>
    <mergeCell ref="AE81:AV81"/>
    <mergeCell ref="BC81:BT81"/>
    <mergeCell ref="CA81:CR81"/>
    <mergeCell ref="G82:X85"/>
    <mergeCell ref="AE82:AV85"/>
    <mergeCell ref="BC82:BT85"/>
    <mergeCell ref="CA82:CR85"/>
    <mergeCell ref="G86:R86"/>
    <mergeCell ref="AE86:AP86"/>
    <mergeCell ref="BC86:BN86"/>
    <mergeCell ref="CA86:CL86"/>
    <mergeCell ref="G87:R87"/>
    <mergeCell ref="AE87:AP87"/>
    <mergeCell ref="BC87:BN87"/>
    <mergeCell ref="CA87:CL87"/>
    <mergeCell ref="H89:T89"/>
    <mergeCell ref="AF89:AR89"/>
    <mergeCell ref="BD89:BP89"/>
    <mergeCell ref="CB89:CN89"/>
    <mergeCell ref="H90:T90"/>
    <mergeCell ref="AF90:AR90"/>
    <mergeCell ref="BD90:BP90"/>
    <mergeCell ref="CB90:CN90"/>
    <mergeCell ref="G99:X99"/>
    <mergeCell ref="AE99:AV99"/>
    <mergeCell ref="BC99:BT99"/>
    <mergeCell ref="CA99:CR99"/>
    <mergeCell ref="G100:X103"/>
    <mergeCell ref="AE100:AV103"/>
    <mergeCell ref="BC100:BT103"/>
    <mergeCell ref="CA100:CR103"/>
    <mergeCell ref="G104:R104"/>
    <mergeCell ref="AE104:AP104"/>
    <mergeCell ref="BC104:BN104"/>
    <mergeCell ref="CA104:CL104"/>
    <mergeCell ref="G105:R105"/>
    <mergeCell ref="AE105:AP105"/>
    <mergeCell ref="BC105:BN105"/>
    <mergeCell ref="CA105:CL105"/>
    <mergeCell ref="H107:T107"/>
    <mergeCell ref="AF107:AR107"/>
    <mergeCell ref="BD107:BP107"/>
    <mergeCell ref="CB107:CN107"/>
    <mergeCell ref="H108:T108"/>
    <mergeCell ref="AF108:AR108"/>
    <mergeCell ref="BD108:BP108"/>
    <mergeCell ref="CB108:CN108"/>
  </mergeCells>
  <pageMargins left="0.4" right="0.4" top="0.4" bottom="0.4" header="0.5" footer="0.5"/>
  <pageSetup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Q70"/>
  <sheetViews>
    <sheetView workbookViewId="0">
      <selection activeCell="A30" sqref="A30:B30"/>
    </sheetView>
  </sheetViews>
  <sheetFormatPr defaultColWidth="2.85546875" defaultRowHeight="12"/>
  <cols>
    <col min="1" max="16" width="2.85546875" style="158" customWidth="1"/>
    <col min="17" max="17" width="1.5703125" style="158" customWidth="1"/>
    <col min="18" max="52" width="2.85546875" style="158" customWidth="1"/>
    <col min="53" max="53" width="1.28515625" style="158" customWidth="1"/>
    <col min="54" max="58" width="2.85546875" style="158" customWidth="1"/>
    <col min="59" max="59" width="1.28515625" style="158" customWidth="1"/>
    <col min="60" max="16384" width="2.85546875" style="158"/>
  </cols>
  <sheetData>
    <row r="1" spans="1:34" ht="12.75" thickBot="1">
      <c r="A1" s="399" t="s">
        <v>313</v>
      </c>
      <c r="B1" s="400"/>
      <c r="C1" s="400"/>
      <c r="D1" s="401" t="s">
        <v>121</v>
      </c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7"/>
    </row>
    <row r="2" spans="1:34">
      <c r="A2" s="396" t="s">
        <v>314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8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60"/>
    </row>
    <row r="3" spans="1:34">
      <c r="A3" s="161"/>
      <c r="B3" s="405" t="s">
        <v>315</v>
      </c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160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60"/>
    </row>
    <row r="4" spans="1:34">
      <c r="A4" s="161"/>
      <c r="B4" s="159"/>
      <c r="C4" s="376"/>
      <c r="D4" s="376"/>
      <c r="E4" s="394" t="s">
        <v>316</v>
      </c>
      <c r="F4" s="394"/>
      <c r="G4" s="394"/>
      <c r="H4" s="394"/>
      <c r="I4" s="394"/>
      <c r="J4" s="394"/>
      <c r="K4" s="394"/>
      <c r="L4" s="394"/>
      <c r="M4" s="394"/>
      <c r="N4" s="394"/>
      <c r="O4" s="160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60"/>
    </row>
    <row r="5" spans="1:34">
      <c r="A5" s="161"/>
      <c r="B5" s="159"/>
      <c r="C5" s="370"/>
      <c r="D5" s="370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160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60"/>
    </row>
    <row r="6" spans="1:34">
      <c r="A6" s="161"/>
      <c r="B6" s="405" t="s">
        <v>317</v>
      </c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160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60"/>
    </row>
    <row r="7" spans="1:34">
      <c r="A7" s="161"/>
      <c r="B7" s="159"/>
      <c r="C7" s="376">
        <v>15</v>
      </c>
      <c r="D7" s="376"/>
      <c r="E7" s="394" t="s">
        <v>117</v>
      </c>
      <c r="F7" s="394"/>
      <c r="G7" s="394"/>
      <c r="H7" s="394"/>
      <c r="I7" s="394"/>
      <c r="J7" s="394"/>
      <c r="K7" s="394"/>
      <c r="L7" s="394"/>
      <c r="M7" s="394"/>
      <c r="N7" s="394"/>
      <c r="O7" s="160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60"/>
    </row>
    <row r="8" spans="1:34">
      <c r="A8" s="161"/>
      <c r="B8" s="159"/>
      <c r="C8" s="370"/>
      <c r="D8" s="370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160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60"/>
    </row>
    <row r="9" spans="1:34">
      <c r="A9" s="161"/>
      <c r="B9" s="159"/>
      <c r="C9" s="376"/>
      <c r="D9" s="376"/>
      <c r="E9" s="394"/>
      <c r="F9" s="394"/>
      <c r="G9" s="394"/>
      <c r="H9" s="394"/>
      <c r="I9" s="394"/>
      <c r="J9" s="394"/>
      <c r="K9" s="394"/>
      <c r="L9" s="394"/>
      <c r="M9" s="394"/>
      <c r="N9" s="394"/>
      <c r="O9" s="160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60"/>
    </row>
    <row r="10" spans="1:34">
      <c r="A10" s="161"/>
      <c r="B10" s="405" t="s">
        <v>318</v>
      </c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160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60"/>
    </row>
    <row r="11" spans="1:34">
      <c r="A11" s="161"/>
      <c r="B11" s="159"/>
      <c r="C11" s="376">
        <v>8</v>
      </c>
      <c r="D11" s="376"/>
      <c r="E11" s="394" t="s">
        <v>312</v>
      </c>
      <c r="F11" s="394"/>
      <c r="G11" s="394"/>
      <c r="H11" s="394"/>
      <c r="I11" s="394"/>
      <c r="J11" s="394"/>
      <c r="K11" s="394"/>
      <c r="L11" s="394"/>
      <c r="M11" s="394"/>
      <c r="N11" s="394"/>
      <c r="O11" s="160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60"/>
    </row>
    <row r="12" spans="1:34">
      <c r="A12" s="161"/>
      <c r="B12" s="159"/>
      <c r="C12" s="370">
        <v>10</v>
      </c>
      <c r="D12" s="370"/>
      <c r="E12" s="423" t="s">
        <v>931</v>
      </c>
      <c r="F12" s="393"/>
      <c r="G12" s="393"/>
      <c r="H12" s="393"/>
      <c r="I12" s="393"/>
      <c r="J12" s="393"/>
      <c r="K12" s="393"/>
      <c r="L12" s="393"/>
      <c r="M12" s="393"/>
      <c r="N12" s="393"/>
      <c r="O12" s="160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60"/>
    </row>
    <row r="13" spans="1:34">
      <c r="A13" s="161"/>
      <c r="B13" s="159"/>
      <c r="C13" s="376">
        <v>-8</v>
      </c>
      <c r="D13" s="376"/>
      <c r="E13" s="394" t="s">
        <v>118</v>
      </c>
      <c r="F13" s="394"/>
      <c r="G13" s="394"/>
      <c r="H13" s="394"/>
      <c r="I13" s="394"/>
      <c r="J13" s="394"/>
      <c r="K13" s="394"/>
      <c r="L13" s="394"/>
      <c r="M13" s="394"/>
      <c r="N13" s="394"/>
      <c r="O13" s="160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60"/>
    </row>
    <row r="14" spans="1:34">
      <c r="A14" s="161"/>
      <c r="B14" s="159"/>
      <c r="C14" s="370">
        <v>10</v>
      </c>
      <c r="D14" s="370"/>
      <c r="E14" s="393" t="s">
        <v>320</v>
      </c>
      <c r="F14" s="393"/>
      <c r="G14" s="393"/>
      <c r="H14" s="393"/>
      <c r="I14" s="393"/>
      <c r="J14" s="393"/>
      <c r="K14" s="393"/>
      <c r="L14" s="393"/>
      <c r="M14" s="393"/>
      <c r="N14" s="393"/>
      <c r="O14" s="160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60"/>
    </row>
    <row r="15" spans="1:34">
      <c r="A15" s="161"/>
      <c r="B15" s="159"/>
      <c r="C15" s="376">
        <v>-10</v>
      </c>
      <c r="D15" s="376"/>
      <c r="E15" s="394" t="s">
        <v>119</v>
      </c>
      <c r="F15" s="394"/>
      <c r="G15" s="394"/>
      <c r="H15" s="394"/>
      <c r="I15" s="394"/>
      <c r="J15" s="394"/>
      <c r="K15" s="394"/>
      <c r="L15" s="394"/>
      <c r="M15" s="394"/>
      <c r="N15" s="394"/>
      <c r="O15" s="160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60"/>
    </row>
    <row r="16" spans="1:34">
      <c r="A16" s="161"/>
      <c r="B16" s="159"/>
      <c r="C16" s="370">
        <v>2</v>
      </c>
      <c r="D16" s="370"/>
      <c r="E16" s="423" t="s">
        <v>972</v>
      </c>
      <c r="F16" s="393"/>
      <c r="G16" s="393"/>
      <c r="H16" s="393"/>
      <c r="I16" s="393"/>
      <c r="J16" s="393"/>
      <c r="K16" s="393"/>
      <c r="L16" s="393"/>
      <c r="M16" s="393"/>
      <c r="N16" s="393"/>
      <c r="O16" s="160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60"/>
    </row>
    <row r="17" spans="1:48">
      <c r="A17" s="161"/>
      <c r="B17" s="159"/>
      <c r="C17" s="376">
        <v>2</v>
      </c>
      <c r="D17" s="376"/>
      <c r="E17" s="422" t="s">
        <v>971</v>
      </c>
      <c r="F17" s="394"/>
      <c r="G17" s="394"/>
      <c r="H17" s="394"/>
      <c r="I17" s="394"/>
      <c r="J17" s="394"/>
      <c r="K17" s="394"/>
      <c r="L17" s="394"/>
      <c r="M17" s="394"/>
      <c r="N17" s="394"/>
      <c r="O17" s="160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60"/>
      <c r="AV17" s="162"/>
    </row>
    <row r="18" spans="1:48" ht="12.75" thickBot="1">
      <c r="A18" s="163"/>
      <c r="B18" s="164"/>
      <c r="C18" s="372"/>
      <c r="D18" s="372"/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165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60"/>
    </row>
    <row r="19" spans="1:48">
      <c r="A19" s="402" t="s">
        <v>321</v>
      </c>
      <c r="B19" s="403"/>
      <c r="C19" s="403"/>
      <c r="D19" s="403"/>
      <c r="E19" s="403"/>
      <c r="F19" s="403"/>
      <c r="G19" s="403"/>
      <c r="H19" s="403"/>
      <c r="I19" s="403"/>
      <c r="J19" s="403"/>
      <c r="K19" s="404"/>
      <c r="L19" s="402" t="s">
        <v>322</v>
      </c>
      <c r="M19" s="403"/>
      <c r="N19" s="403"/>
      <c r="O19" s="403"/>
      <c r="P19" s="397"/>
      <c r="Q19" s="397"/>
      <c r="R19" s="397"/>
      <c r="S19" s="397"/>
      <c r="T19" s="397"/>
      <c r="U19" s="397"/>
      <c r="V19" s="398"/>
      <c r="W19" s="397" t="s">
        <v>67</v>
      </c>
      <c r="X19" s="397"/>
      <c r="Y19" s="397"/>
      <c r="Z19" s="397"/>
      <c r="AA19" s="397"/>
      <c r="AB19" s="397"/>
      <c r="AC19" s="397"/>
      <c r="AD19" s="397"/>
      <c r="AE19" s="397"/>
      <c r="AF19" s="397"/>
      <c r="AG19" s="397"/>
      <c r="AH19" s="398"/>
    </row>
    <row r="20" spans="1:48">
      <c r="A20" s="161"/>
      <c r="B20" s="405" t="s">
        <v>323</v>
      </c>
      <c r="C20" s="405"/>
      <c r="D20" s="405"/>
      <c r="E20" s="405"/>
      <c r="F20" s="405"/>
      <c r="G20" s="395" t="s">
        <v>122</v>
      </c>
      <c r="H20" s="376"/>
      <c r="I20" s="376"/>
      <c r="J20" s="376"/>
      <c r="K20" s="160"/>
      <c r="L20" s="161"/>
      <c r="M20" s="405" t="s">
        <v>324</v>
      </c>
      <c r="N20" s="405"/>
      <c r="O20" s="405"/>
      <c r="P20" s="405"/>
      <c r="Q20" s="405"/>
      <c r="R20" s="376" t="s">
        <v>115</v>
      </c>
      <c r="S20" s="376"/>
      <c r="T20" s="376"/>
      <c r="U20" s="376"/>
      <c r="V20" s="160"/>
      <c r="W20" s="159"/>
      <c r="X20" s="410"/>
      <c r="Y20" s="410"/>
      <c r="Z20" s="410"/>
      <c r="AA20" s="410"/>
      <c r="AB20" s="159"/>
      <c r="AC20" s="153"/>
      <c r="AD20" s="374" t="s">
        <v>46</v>
      </c>
      <c r="AE20" s="374"/>
      <c r="AF20" s="374" t="s">
        <v>47</v>
      </c>
      <c r="AG20" s="374"/>
      <c r="AH20" s="160"/>
    </row>
    <row r="21" spans="1:48">
      <c r="A21" s="161"/>
      <c r="B21" s="406" t="s">
        <v>325</v>
      </c>
      <c r="C21" s="406"/>
      <c r="D21" s="406"/>
      <c r="E21" s="406"/>
      <c r="F21" s="406"/>
      <c r="G21" s="378" t="s">
        <v>330</v>
      </c>
      <c r="H21" s="370"/>
      <c r="I21" s="370"/>
      <c r="J21" s="370"/>
      <c r="K21" s="160"/>
      <c r="L21" s="161"/>
      <c r="M21" s="406" t="s">
        <v>326</v>
      </c>
      <c r="N21" s="406"/>
      <c r="O21" s="406"/>
      <c r="P21" s="406"/>
      <c r="Q21" s="406"/>
      <c r="R21" s="370" t="s">
        <v>115</v>
      </c>
      <c r="S21" s="370"/>
      <c r="T21" s="370"/>
      <c r="U21" s="370"/>
      <c r="V21" s="160"/>
      <c r="W21" s="159"/>
      <c r="X21" s="374" t="s">
        <v>42</v>
      </c>
      <c r="Y21" s="374"/>
      <c r="Z21" s="374"/>
      <c r="AA21" s="374"/>
      <c r="AB21" s="420">
        <v>10</v>
      </c>
      <c r="AC21" s="420"/>
      <c r="AD21" s="376">
        <v>3</v>
      </c>
      <c r="AE21" s="376"/>
      <c r="AF21" s="376">
        <v>3</v>
      </c>
      <c r="AG21" s="376"/>
      <c r="AH21" s="160"/>
    </row>
    <row r="22" spans="1:48">
      <c r="A22" s="161"/>
      <c r="B22" s="405" t="s">
        <v>1036</v>
      </c>
      <c r="C22" s="405"/>
      <c r="D22" s="405"/>
      <c r="E22" s="405"/>
      <c r="F22" s="405"/>
      <c r="G22" s="376" t="s">
        <v>330</v>
      </c>
      <c r="H22" s="376"/>
      <c r="I22" s="376"/>
      <c r="J22" s="376"/>
      <c r="K22" s="160"/>
      <c r="L22" s="161"/>
      <c r="M22" s="405" t="s">
        <v>331</v>
      </c>
      <c r="N22" s="405"/>
      <c r="O22" s="405"/>
      <c r="P22" s="405"/>
      <c r="Q22" s="405"/>
      <c r="R22" s="376" t="s">
        <v>334</v>
      </c>
      <c r="S22" s="376"/>
      <c r="T22" s="376"/>
      <c r="U22" s="376"/>
      <c r="V22" s="160"/>
      <c r="W22" s="159"/>
      <c r="X22" s="409" t="s">
        <v>43</v>
      </c>
      <c r="Y22" s="409"/>
      <c r="Z22" s="409"/>
      <c r="AA22" s="409"/>
      <c r="AB22" s="421" t="s">
        <v>332</v>
      </c>
      <c r="AC22" s="421"/>
      <c r="AD22" s="370">
        <v>3</v>
      </c>
      <c r="AE22" s="370"/>
      <c r="AF22" s="370">
        <v>3</v>
      </c>
      <c r="AG22" s="370"/>
      <c r="AH22" s="160"/>
    </row>
    <row r="23" spans="1:48">
      <c r="A23" s="161"/>
      <c r="B23" s="406" t="s">
        <v>333</v>
      </c>
      <c r="C23" s="406"/>
      <c r="D23" s="406"/>
      <c r="E23" s="406"/>
      <c r="F23" s="406"/>
      <c r="G23" s="370" t="s">
        <v>123</v>
      </c>
      <c r="H23" s="370"/>
      <c r="I23" s="370"/>
      <c r="J23" s="370"/>
      <c r="K23" s="160"/>
      <c r="L23" s="161"/>
      <c r="M23" s="406" t="s">
        <v>335</v>
      </c>
      <c r="N23" s="406"/>
      <c r="O23" s="406"/>
      <c r="P23" s="406"/>
      <c r="Q23" s="406"/>
      <c r="R23" s="370" t="s">
        <v>115</v>
      </c>
      <c r="S23" s="370"/>
      <c r="T23" s="370"/>
      <c r="U23" s="370"/>
      <c r="V23" s="160"/>
      <c r="W23" s="159"/>
      <c r="X23" s="374" t="s">
        <v>120</v>
      </c>
      <c r="Y23" s="374"/>
      <c r="Z23" s="374"/>
      <c r="AA23" s="374"/>
      <c r="AB23" s="420" t="s">
        <v>336</v>
      </c>
      <c r="AC23" s="420"/>
      <c r="AD23" s="376">
        <v>3</v>
      </c>
      <c r="AE23" s="376"/>
      <c r="AF23" s="376">
        <v>3</v>
      </c>
      <c r="AG23" s="376"/>
      <c r="AH23" s="160"/>
    </row>
    <row r="24" spans="1:48">
      <c r="A24" s="161"/>
      <c r="B24" s="405" t="s">
        <v>337</v>
      </c>
      <c r="C24" s="405"/>
      <c r="D24" s="405"/>
      <c r="E24" s="405"/>
      <c r="F24" s="405"/>
      <c r="G24" s="376" t="s">
        <v>28</v>
      </c>
      <c r="H24" s="376"/>
      <c r="I24" s="376"/>
      <c r="J24" s="376"/>
      <c r="K24" s="160"/>
      <c r="L24" s="161"/>
      <c r="M24" s="405"/>
      <c r="N24" s="405"/>
      <c r="O24" s="405"/>
      <c r="P24" s="405"/>
      <c r="Q24" s="405"/>
      <c r="R24" s="376"/>
      <c r="S24" s="376"/>
      <c r="T24" s="376"/>
      <c r="U24" s="376"/>
      <c r="V24" s="160"/>
      <c r="W24" s="159"/>
      <c r="X24" s="409" t="s">
        <v>40</v>
      </c>
      <c r="Y24" s="409"/>
      <c r="Z24" s="409"/>
      <c r="AA24" s="409"/>
      <c r="AB24" s="421" t="s">
        <v>338</v>
      </c>
      <c r="AC24" s="421"/>
      <c r="AD24" s="370">
        <v>3</v>
      </c>
      <c r="AE24" s="370"/>
      <c r="AF24" s="370">
        <v>3</v>
      </c>
      <c r="AG24" s="370"/>
      <c r="AH24" s="160"/>
    </row>
    <row r="25" spans="1:48">
      <c r="A25" s="161"/>
      <c r="B25" s="406" t="s">
        <v>339</v>
      </c>
      <c r="C25" s="406"/>
      <c r="D25" s="406"/>
      <c r="E25" s="406"/>
      <c r="F25" s="406"/>
      <c r="G25" s="370" t="s">
        <v>28</v>
      </c>
      <c r="H25" s="370"/>
      <c r="I25" s="370"/>
      <c r="J25" s="370"/>
      <c r="K25" s="160"/>
      <c r="L25" s="161"/>
      <c r="M25" s="406"/>
      <c r="N25" s="406"/>
      <c r="O25" s="406"/>
      <c r="P25" s="406"/>
      <c r="Q25" s="406"/>
      <c r="R25" s="370"/>
      <c r="S25" s="370"/>
      <c r="T25" s="370"/>
      <c r="U25" s="370"/>
      <c r="V25" s="160"/>
      <c r="W25" s="159"/>
      <c r="X25" s="374" t="s">
        <v>41</v>
      </c>
      <c r="Y25" s="374"/>
      <c r="Z25" s="374"/>
      <c r="AA25" s="374"/>
      <c r="AB25" s="420" t="s">
        <v>340</v>
      </c>
      <c r="AC25" s="420"/>
      <c r="AD25" s="376">
        <v>3</v>
      </c>
      <c r="AE25" s="376"/>
      <c r="AF25" s="376">
        <v>3</v>
      </c>
      <c r="AG25" s="376"/>
      <c r="AH25" s="160"/>
    </row>
    <row r="26" spans="1:48">
      <c r="A26" s="161"/>
      <c r="B26" s="405" t="s">
        <v>341</v>
      </c>
      <c r="C26" s="405"/>
      <c r="D26" s="405"/>
      <c r="E26" s="405"/>
      <c r="F26" s="405"/>
      <c r="G26" s="424" t="s">
        <v>328</v>
      </c>
      <c r="H26" s="425"/>
      <c r="I26" s="425"/>
      <c r="J26" s="426"/>
      <c r="K26" s="160"/>
      <c r="L26" s="161"/>
      <c r="M26" s="405"/>
      <c r="N26" s="405"/>
      <c r="O26" s="405"/>
      <c r="P26" s="405"/>
      <c r="Q26" s="405"/>
      <c r="R26" s="376"/>
      <c r="S26" s="376"/>
      <c r="T26" s="376"/>
      <c r="U26" s="376"/>
      <c r="V26" s="160"/>
      <c r="W26" s="159"/>
      <c r="X26" s="409" t="s">
        <v>44</v>
      </c>
      <c r="Y26" s="409"/>
      <c r="Z26" s="409"/>
      <c r="AA26" s="409"/>
      <c r="AB26" s="421" t="s">
        <v>327</v>
      </c>
      <c r="AC26" s="421"/>
      <c r="AD26" s="370">
        <v>3</v>
      </c>
      <c r="AE26" s="370"/>
      <c r="AF26" s="370">
        <v>3</v>
      </c>
      <c r="AG26" s="370"/>
      <c r="AH26" s="160"/>
    </row>
    <row r="27" spans="1:48" ht="12.75" thickBot="1">
      <c r="A27" s="163"/>
      <c r="B27" s="166" t="s">
        <v>244</v>
      </c>
      <c r="C27" s="166"/>
      <c r="D27" s="166"/>
      <c r="E27" s="166"/>
      <c r="F27" s="166"/>
      <c r="G27" s="166"/>
      <c r="H27" s="166"/>
      <c r="I27" s="166"/>
      <c r="J27" s="164"/>
      <c r="K27" s="165"/>
      <c r="L27" s="163"/>
      <c r="M27" s="430"/>
      <c r="N27" s="430"/>
      <c r="O27" s="430"/>
      <c r="P27" s="430"/>
      <c r="Q27" s="430"/>
      <c r="R27" s="431"/>
      <c r="S27" s="431"/>
      <c r="T27" s="431"/>
      <c r="U27" s="431"/>
      <c r="V27" s="165"/>
      <c r="W27" s="164"/>
      <c r="X27" s="427" t="s">
        <v>45</v>
      </c>
      <c r="Y27" s="427"/>
      <c r="Z27" s="427"/>
      <c r="AA27" s="427"/>
      <c r="AB27" s="428" t="s">
        <v>342</v>
      </c>
      <c r="AC27" s="428"/>
      <c r="AD27" s="372">
        <v>3</v>
      </c>
      <c r="AE27" s="372"/>
      <c r="AF27" s="372">
        <v>3</v>
      </c>
      <c r="AG27" s="372"/>
      <c r="AH27" s="165"/>
    </row>
    <row r="28" spans="1:48">
      <c r="A28" s="411" t="s">
        <v>343</v>
      </c>
      <c r="B28" s="412"/>
      <c r="C28" s="412"/>
      <c r="D28" s="412"/>
      <c r="E28" s="412"/>
      <c r="F28" s="413" t="s">
        <v>932</v>
      </c>
      <c r="G28" s="413"/>
      <c r="H28" s="413"/>
      <c r="I28" s="414" t="s">
        <v>935</v>
      </c>
      <c r="J28" s="414"/>
      <c r="K28" s="414"/>
      <c r="L28" s="414"/>
      <c r="M28" s="414"/>
      <c r="N28" s="414"/>
      <c r="O28" s="414"/>
      <c r="P28" s="414"/>
      <c r="Q28" s="156"/>
      <c r="R28" s="412" t="s">
        <v>101</v>
      </c>
      <c r="S28" s="412"/>
      <c r="T28" s="412"/>
      <c r="U28" s="412"/>
      <c r="V28" s="412"/>
      <c r="W28" s="413" t="s">
        <v>975</v>
      </c>
      <c r="X28" s="413"/>
      <c r="Y28" s="413"/>
      <c r="Z28" s="414" t="s">
        <v>976</v>
      </c>
      <c r="AA28" s="414"/>
      <c r="AB28" s="414"/>
      <c r="AC28" s="414"/>
      <c r="AD28" s="414"/>
      <c r="AE28" s="414"/>
      <c r="AF28" s="414"/>
      <c r="AG28" s="414"/>
      <c r="AH28" s="432"/>
    </row>
    <row r="29" spans="1:48" s="168" customFormat="1" ht="9">
      <c r="A29" s="167"/>
      <c r="B29" s="139" t="s">
        <v>933</v>
      </c>
      <c r="C29" s="140"/>
      <c r="D29" s="140"/>
      <c r="E29" s="140"/>
      <c r="F29" s="140"/>
      <c r="G29" s="140"/>
      <c r="H29" s="140"/>
      <c r="I29" s="139">
        <v>3</v>
      </c>
      <c r="J29" s="140"/>
      <c r="K29" s="140"/>
      <c r="L29" s="140"/>
      <c r="M29" s="140"/>
      <c r="N29" s="140"/>
      <c r="O29" s="140"/>
      <c r="P29" s="140"/>
      <c r="Q29" s="140"/>
      <c r="R29" s="140"/>
      <c r="S29" s="139" t="s">
        <v>936</v>
      </c>
      <c r="T29" s="140"/>
      <c r="U29" s="140"/>
      <c r="V29" s="140"/>
      <c r="W29" s="140"/>
      <c r="X29" s="140"/>
      <c r="Y29" s="140">
        <v>3</v>
      </c>
      <c r="Z29" s="140"/>
      <c r="AA29" s="139" t="s">
        <v>942</v>
      </c>
      <c r="AB29" s="140"/>
      <c r="AC29" s="140"/>
      <c r="AD29" s="140"/>
      <c r="AE29" s="140"/>
      <c r="AF29" s="140"/>
      <c r="AG29" s="139">
        <v>3</v>
      </c>
      <c r="AH29" s="169"/>
    </row>
    <row r="30" spans="1:48" s="168" customFormat="1" ht="9">
      <c r="A30" s="167"/>
      <c r="B30" s="141" t="s">
        <v>943</v>
      </c>
      <c r="C30" s="140"/>
      <c r="D30" s="140"/>
      <c r="E30" s="140"/>
      <c r="F30" s="140"/>
      <c r="G30" s="140"/>
      <c r="H30" s="140"/>
      <c r="I30" s="139">
        <v>-2</v>
      </c>
      <c r="J30" s="140"/>
      <c r="K30" s="140"/>
      <c r="L30" s="140"/>
      <c r="M30" s="140"/>
      <c r="N30" s="140"/>
      <c r="O30" s="140"/>
      <c r="P30" s="140"/>
      <c r="Q30" s="140"/>
      <c r="R30" s="140"/>
      <c r="S30" s="141" t="s">
        <v>937</v>
      </c>
      <c r="T30" s="140"/>
      <c r="U30" s="140"/>
      <c r="V30" s="140"/>
      <c r="W30" s="140"/>
      <c r="X30" s="140"/>
      <c r="Y30" s="140">
        <v>5</v>
      </c>
      <c r="Z30" s="140"/>
      <c r="AA30" s="141" t="s">
        <v>938</v>
      </c>
      <c r="AB30" s="140"/>
      <c r="AC30" s="140"/>
      <c r="AD30" s="140"/>
      <c r="AE30" s="140"/>
      <c r="AF30" s="140"/>
      <c r="AG30" s="139">
        <v>2</v>
      </c>
      <c r="AH30" s="169"/>
    </row>
    <row r="31" spans="1:48" s="168" customFormat="1" ht="9">
      <c r="A31" s="167"/>
      <c r="B31" s="170" t="s">
        <v>344</v>
      </c>
      <c r="C31" s="140"/>
      <c r="D31" s="140"/>
      <c r="E31" s="140"/>
      <c r="F31" s="140"/>
      <c r="G31" s="140"/>
      <c r="H31" s="140"/>
      <c r="I31" s="139">
        <v>-1</v>
      </c>
      <c r="J31" s="140"/>
      <c r="K31" s="140"/>
      <c r="L31" s="140"/>
      <c r="M31" s="140"/>
      <c r="N31" s="140"/>
      <c r="O31" s="140"/>
      <c r="P31" s="140"/>
      <c r="Q31" s="140"/>
      <c r="R31" s="140"/>
      <c r="S31" s="141" t="s">
        <v>938</v>
      </c>
      <c r="T31" s="140"/>
      <c r="U31" s="140"/>
      <c r="V31" s="140"/>
      <c r="W31" s="140"/>
      <c r="X31" s="140"/>
      <c r="Y31" s="140">
        <v>2</v>
      </c>
      <c r="Z31" s="140"/>
      <c r="AA31" s="141" t="s">
        <v>112</v>
      </c>
      <c r="AB31" s="140"/>
      <c r="AC31" s="140"/>
      <c r="AD31" s="140"/>
      <c r="AE31" s="140"/>
      <c r="AF31" s="140"/>
      <c r="AG31" s="139">
        <v>2</v>
      </c>
      <c r="AH31" s="169"/>
    </row>
    <row r="32" spans="1:48" s="168" customFormat="1" ht="9">
      <c r="A32" s="167"/>
      <c r="B32" s="170" t="s">
        <v>107</v>
      </c>
      <c r="C32" s="140"/>
      <c r="D32" s="140"/>
      <c r="E32" s="140"/>
      <c r="F32" s="140"/>
      <c r="G32" s="140"/>
      <c r="H32" s="140"/>
      <c r="I32" s="139">
        <v>-2</v>
      </c>
      <c r="J32" s="140"/>
      <c r="K32" s="140"/>
      <c r="L32" s="140"/>
      <c r="M32" s="140"/>
      <c r="N32" s="140"/>
      <c r="O32" s="140"/>
      <c r="P32" s="140"/>
      <c r="Q32" s="140"/>
      <c r="R32" s="140"/>
      <c r="S32" s="141" t="s">
        <v>112</v>
      </c>
      <c r="T32" s="140"/>
      <c r="U32" s="140"/>
      <c r="V32" s="140"/>
      <c r="W32" s="140"/>
      <c r="X32" s="140"/>
      <c r="Y32" s="140">
        <v>2</v>
      </c>
      <c r="Z32" s="140"/>
      <c r="AA32" s="141" t="s">
        <v>107</v>
      </c>
      <c r="AB32" s="140"/>
      <c r="AC32" s="140"/>
      <c r="AD32" s="140"/>
      <c r="AE32" s="140"/>
      <c r="AF32" s="140"/>
      <c r="AG32" s="139">
        <v>-2</v>
      </c>
      <c r="AH32" s="169"/>
    </row>
    <row r="33" spans="1:34" s="168" customFormat="1" ht="9">
      <c r="A33" s="167"/>
      <c r="B33" s="141" t="s">
        <v>934</v>
      </c>
      <c r="C33" s="140"/>
      <c r="D33" s="140"/>
      <c r="E33" s="140"/>
      <c r="F33" s="140"/>
      <c r="G33" s="140"/>
      <c r="H33" s="140"/>
      <c r="I33" s="139">
        <v>4</v>
      </c>
      <c r="J33" s="140"/>
      <c r="K33" s="140"/>
      <c r="L33" s="140"/>
      <c r="M33" s="140"/>
      <c r="N33" s="140"/>
      <c r="O33" s="140"/>
      <c r="P33" s="140"/>
      <c r="Q33" s="140"/>
      <c r="R33" s="140"/>
      <c r="S33" s="141" t="s">
        <v>974</v>
      </c>
      <c r="T33" s="140"/>
      <c r="U33" s="140"/>
      <c r="V33" s="140"/>
      <c r="W33" s="140"/>
      <c r="X33" s="140"/>
      <c r="Y33" s="140">
        <v>1</v>
      </c>
      <c r="Z33" s="140"/>
      <c r="AA33" s="141" t="s">
        <v>939</v>
      </c>
      <c r="AB33" s="140"/>
      <c r="AC33" s="140"/>
      <c r="AD33" s="140"/>
      <c r="AE33" s="140"/>
      <c r="AF33" s="140"/>
      <c r="AG33" s="139">
        <v>-1</v>
      </c>
      <c r="AH33" s="169"/>
    </row>
    <row r="34" spans="1:34" s="168" customFormat="1" ht="9">
      <c r="A34" s="167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1" t="s">
        <v>939</v>
      </c>
      <c r="T34" s="140"/>
      <c r="U34" s="140"/>
      <c r="V34" s="140"/>
      <c r="W34" s="140"/>
      <c r="X34" s="140"/>
      <c r="Y34" s="140">
        <v>-1</v>
      </c>
      <c r="Z34" s="140"/>
      <c r="AA34" s="141" t="s">
        <v>940</v>
      </c>
      <c r="AB34" s="140"/>
      <c r="AC34" s="140"/>
      <c r="AD34" s="140"/>
      <c r="AE34" s="140"/>
      <c r="AF34" s="140"/>
      <c r="AG34" s="139">
        <v>4</v>
      </c>
      <c r="AH34" s="169"/>
    </row>
    <row r="35" spans="1:34" s="168" customFormat="1" ht="9">
      <c r="A35" s="167"/>
      <c r="B35" s="17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1" t="s">
        <v>940</v>
      </c>
      <c r="T35" s="140"/>
      <c r="U35" s="140"/>
      <c r="V35" s="140"/>
      <c r="W35" s="140"/>
      <c r="X35" s="140"/>
      <c r="Y35" s="140">
        <v>4</v>
      </c>
      <c r="Z35" s="140"/>
      <c r="AA35" s="142" t="s">
        <v>941</v>
      </c>
      <c r="AB35" s="143"/>
      <c r="AC35" s="143"/>
      <c r="AD35" s="143"/>
      <c r="AE35" s="143"/>
      <c r="AF35" s="143"/>
      <c r="AG35" s="144">
        <v>-2</v>
      </c>
      <c r="AH35" s="169"/>
    </row>
    <row r="36" spans="1:34" s="168" customFormat="1" ht="9">
      <c r="A36" s="167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2" t="s">
        <v>941</v>
      </c>
      <c r="T36" s="143"/>
      <c r="U36" s="143"/>
      <c r="V36" s="143"/>
      <c r="W36" s="143"/>
      <c r="X36" s="143"/>
      <c r="Y36" s="143">
        <v>-2</v>
      </c>
      <c r="Z36" s="143"/>
      <c r="AA36" s="143"/>
      <c r="AB36" s="143"/>
      <c r="AC36" s="143"/>
      <c r="AD36" s="143"/>
      <c r="AE36" s="143"/>
      <c r="AF36" s="143"/>
      <c r="AG36" s="143"/>
      <c r="AH36" s="169"/>
    </row>
    <row r="37" spans="1:34" s="168" customFormat="1" ht="9">
      <c r="A37" s="167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39"/>
      <c r="AA37" s="140"/>
      <c r="AB37" s="140"/>
      <c r="AC37" s="140"/>
      <c r="AD37" s="140"/>
      <c r="AE37" s="140"/>
      <c r="AF37" s="140"/>
      <c r="AG37" s="140"/>
      <c r="AH37" s="169"/>
    </row>
    <row r="38" spans="1:34">
      <c r="A38" s="387" t="s">
        <v>347</v>
      </c>
      <c r="B38" s="388"/>
      <c r="C38" s="388"/>
      <c r="D38" s="388"/>
      <c r="E38" s="388"/>
      <c r="F38" s="389" t="s">
        <v>945</v>
      </c>
      <c r="G38" s="389"/>
      <c r="H38" s="389"/>
      <c r="I38" s="390" t="s">
        <v>946</v>
      </c>
      <c r="J38" s="390"/>
      <c r="K38" s="390"/>
      <c r="L38" s="390"/>
      <c r="M38" s="390"/>
      <c r="N38" s="390"/>
      <c r="O38" s="390" t="s">
        <v>348</v>
      </c>
      <c r="P38" s="390"/>
      <c r="Q38" s="238"/>
      <c r="R38" s="388" t="s">
        <v>349</v>
      </c>
      <c r="S38" s="388"/>
      <c r="T38" s="388"/>
      <c r="U38" s="388"/>
      <c r="V38" s="388"/>
      <c r="W38" s="389" t="s">
        <v>950</v>
      </c>
      <c r="X38" s="389"/>
      <c r="Y38" s="389"/>
      <c r="Z38" s="390" t="s">
        <v>983</v>
      </c>
      <c r="AA38" s="390"/>
      <c r="AB38" s="390"/>
      <c r="AC38" s="390"/>
      <c r="AD38" s="390"/>
      <c r="AE38" s="390"/>
      <c r="AF38" s="390"/>
      <c r="AG38" s="390"/>
      <c r="AH38" s="429"/>
    </row>
    <row r="39" spans="1:34" s="168" customFormat="1" ht="9">
      <c r="A39" s="167"/>
      <c r="B39" s="139" t="s">
        <v>944</v>
      </c>
      <c r="C39" s="140"/>
      <c r="D39" s="140"/>
      <c r="E39" s="140"/>
      <c r="F39" s="140"/>
      <c r="G39" s="140"/>
      <c r="H39" s="140"/>
      <c r="I39" s="139">
        <v>2</v>
      </c>
      <c r="J39" s="140"/>
      <c r="K39" s="140"/>
      <c r="L39" s="140"/>
      <c r="M39" s="140"/>
      <c r="N39" s="140"/>
      <c r="O39" s="140"/>
      <c r="P39" s="140"/>
      <c r="Q39" s="140"/>
      <c r="R39" s="140"/>
      <c r="S39" s="139" t="s">
        <v>947</v>
      </c>
      <c r="T39" s="140"/>
      <c r="U39" s="140"/>
      <c r="V39" s="140"/>
      <c r="W39" s="140"/>
      <c r="X39" s="140"/>
      <c r="Y39" s="140">
        <v>2</v>
      </c>
      <c r="Z39" s="140"/>
      <c r="AA39" s="140"/>
      <c r="AB39" s="171"/>
      <c r="AC39" s="140"/>
      <c r="AD39" s="140"/>
      <c r="AE39" s="140"/>
      <c r="AF39" s="140"/>
      <c r="AG39" s="140"/>
      <c r="AH39" s="169"/>
    </row>
    <row r="40" spans="1:34" s="168" customFormat="1" ht="9">
      <c r="A40" s="167"/>
      <c r="B40" s="141" t="s">
        <v>107</v>
      </c>
      <c r="C40" s="140"/>
      <c r="D40" s="140"/>
      <c r="E40" s="140"/>
      <c r="F40" s="140"/>
      <c r="G40" s="140"/>
      <c r="H40" s="140"/>
      <c r="I40" s="139">
        <v>-2</v>
      </c>
      <c r="J40" s="140"/>
      <c r="K40" s="140"/>
      <c r="L40" s="140"/>
      <c r="M40" s="140"/>
      <c r="N40" s="140"/>
      <c r="O40" s="140"/>
      <c r="P40" s="140"/>
      <c r="Q40" s="140"/>
      <c r="R40" s="140"/>
      <c r="S40" s="141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69"/>
    </row>
    <row r="41" spans="1:34" s="168" customFormat="1" ht="9">
      <c r="A41" s="167"/>
      <c r="B41" s="170"/>
      <c r="C41" s="140"/>
      <c r="D41" s="140"/>
      <c r="E41" s="140"/>
      <c r="F41" s="140"/>
      <c r="G41" s="140"/>
      <c r="H41" s="140"/>
      <c r="I41" s="139"/>
      <c r="J41" s="140"/>
      <c r="K41" s="140"/>
      <c r="L41" s="140"/>
      <c r="M41" s="140"/>
      <c r="N41" s="140"/>
      <c r="O41" s="140"/>
      <c r="P41" s="140"/>
      <c r="Q41" s="140"/>
      <c r="R41" s="140"/>
      <c r="S41" s="141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69"/>
    </row>
    <row r="42" spans="1:34">
      <c r="A42" s="387" t="s">
        <v>582</v>
      </c>
      <c r="B42" s="388"/>
      <c r="C42" s="388"/>
      <c r="D42" s="388"/>
      <c r="E42" s="388"/>
      <c r="F42" s="389" t="s">
        <v>957</v>
      </c>
      <c r="G42" s="389"/>
      <c r="H42" s="389"/>
      <c r="I42" s="390" t="s">
        <v>970</v>
      </c>
      <c r="J42" s="390"/>
      <c r="K42" s="390"/>
      <c r="L42" s="390"/>
      <c r="M42" s="390"/>
      <c r="N42" s="390"/>
      <c r="O42" s="390" t="s">
        <v>348</v>
      </c>
      <c r="P42" s="390"/>
      <c r="Q42" s="238"/>
      <c r="R42" s="388" t="s">
        <v>351</v>
      </c>
      <c r="S42" s="388"/>
      <c r="T42" s="388"/>
      <c r="U42" s="388"/>
      <c r="V42" s="388"/>
      <c r="W42" s="389" t="s">
        <v>948</v>
      </c>
      <c r="X42" s="389"/>
      <c r="Y42" s="389"/>
      <c r="Z42" s="390" t="s">
        <v>954</v>
      </c>
      <c r="AA42" s="390"/>
      <c r="AB42" s="390"/>
      <c r="AC42" s="390"/>
      <c r="AD42" s="390"/>
      <c r="AE42" s="390"/>
      <c r="AF42" s="390"/>
      <c r="AG42" s="390"/>
      <c r="AH42" s="429"/>
    </row>
    <row r="43" spans="1:34" s="168" customFormat="1" ht="9">
      <c r="A43" s="167"/>
      <c r="B43" s="139" t="s">
        <v>966</v>
      </c>
      <c r="C43" s="140"/>
      <c r="D43" s="140"/>
      <c r="E43" s="140"/>
      <c r="F43" s="140"/>
      <c r="G43" s="140"/>
      <c r="H43" s="140"/>
      <c r="I43" s="139">
        <v>2</v>
      </c>
      <c r="J43" s="140"/>
      <c r="K43" s="140"/>
      <c r="L43" s="140"/>
      <c r="M43" s="140"/>
      <c r="N43" s="140"/>
      <c r="O43" s="140"/>
      <c r="P43" s="140"/>
      <c r="Q43" s="140"/>
      <c r="R43" s="140"/>
      <c r="S43" s="139" t="s">
        <v>952</v>
      </c>
      <c r="T43" s="140"/>
      <c r="U43" s="140"/>
      <c r="V43" s="140"/>
      <c r="W43" s="140"/>
      <c r="X43" s="140"/>
      <c r="Y43" s="140">
        <v>2</v>
      </c>
      <c r="Z43" s="140"/>
      <c r="AA43" s="140"/>
      <c r="AB43" s="171"/>
      <c r="AC43" s="140"/>
      <c r="AD43" s="140"/>
      <c r="AE43" s="140"/>
      <c r="AF43" s="140"/>
      <c r="AG43" s="140"/>
      <c r="AH43" s="169"/>
    </row>
    <row r="44" spans="1:34" s="168" customFormat="1" ht="9">
      <c r="A44" s="167"/>
      <c r="B44" s="141" t="s">
        <v>967</v>
      </c>
      <c r="C44" s="140"/>
      <c r="D44" s="140"/>
      <c r="E44" s="140"/>
      <c r="F44" s="140"/>
      <c r="G44" s="140"/>
      <c r="H44" s="140"/>
      <c r="I44" s="139">
        <v>4</v>
      </c>
      <c r="J44" s="140"/>
      <c r="K44" s="140"/>
      <c r="L44" s="140"/>
      <c r="M44" s="140"/>
      <c r="N44" s="140"/>
      <c r="O44" s="140"/>
      <c r="P44" s="140"/>
      <c r="Q44" s="140"/>
      <c r="R44" s="140"/>
      <c r="S44" s="141" t="s">
        <v>940</v>
      </c>
      <c r="T44" s="140"/>
      <c r="U44" s="140"/>
      <c r="V44" s="140"/>
      <c r="W44" s="140"/>
      <c r="X44" s="140"/>
      <c r="Y44" s="140">
        <v>4</v>
      </c>
      <c r="Z44" s="140"/>
      <c r="AA44" s="140"/>
      <c r="AB44" s="140"/>
      <c r="AC44" s="140"/>
      <c r="AD44" s="140"/>
      <c r="AE44" s="140"/>
      <c r="AF44" s="140"/>
      <c r="AG44" s="140"/>
      <c r="AH44" s="169"/>
    </row>
    <row r="45" spans="1:34" s="168" customFormat="1" ht="9">
      <c r="A45" s="167"/>
      <c r="B45" s="141" t="s">
        <v>953</v>
      </c>
      <c r="C45" s="140"/>
      <c r="D45" s="140"/>
      <c r="E45" s="140"/>
      <c r="F45" s="140"/>
      <c r="G45" s="140"/>
      <c r="H45" s="140"/>
      <c r="I45" s="140">
        <v>-3</v>
      </c>
      <c r="J45" s="140"/>
      <c r="K45" s="140"/>
      <c r="L45" s="140"/>
      <c r="M45" s="140"/>
      <c r="N45" s="140"/>
      <c r="O45" s="140"/>
      <c r="P45" s="140"/>
      <c r="Q45" s="140"/>
      <c r="R45" s="140"/>
      <c r="S45" s="141" t="s">
        <v>953</v>
      </c>
      <c r="T45" s="140"/>
      <c r="U45" s="140"/>
      <c r="V45" s="140"/>
      <c r="W45" s="140"/>
      <c r="X45" s="140"/>
      <c r="Y45" s="140">
        <v>-3</v>
      </c>
      <c r="Z45" s="140"/>
      <c r="AA45" s="140"/>
      <c r="AB45" s="140"/>
      <c r="AC45" s="140"/>
      <c r="AD45" s="140"/>
      <c r="AE45" s="140"/>
      <c r="AF45" s="140"/>
      <c r="AG45" s="140"/>
      <c r="AH45" s="169"/>
    </row>
    <row r="46" spans="1:34" s="168" customFormat="1" ht="9">
      <c r="A46" s="167"/>
      <c r="B46" s="141" t="s">
        <v>968</v>
      </c>
      <c r="C46" s="140"/>
      <c r="D46" s="140"/>
      <c r="E46" s="140"/>
      <c r="F46" s="140"/>
      <c r="G46" s="140"/>
      <c r="H46" s="140"/>
      <c r="I46" s="140">
        <v>2</v>
      </c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69"/>
    </row>
    <row r="47" spans="1:34">
      <c r="A47" s="387" t="s">
        <v>353</v>
      </c>
      <c r="B47" s="388"/>
      <c r="C47" s="388"/>
      <c r="D47" s="388"/>
      <c r="E47" s="388"/>
      <c r="F47" s="389" t="s">
        <v>957</v>
      </c>
      <c r="G47" s="389"/>
      <c r="H47" s="389"/>
      <c r="I47" s="390" t="s">
        <v>958</v>
      </c>
      <c r="J47" s="390"/>
      <c r="K47" s="390"/>
      <c r="L47" s="390"/>
      <c r="M47" s="390"/>
      <c r="N47" s="390" t="s">
        <v>354</v>
      </c>
      <c r="O47" s="390"/>
      <c r="P47" s="390"/>
      <c r="Q47" s="238"/>
      <c r="R47" s="388" t="s">
        <v>355</v>
      </c>
      <c r="S47" s="388"/>
      <c r="T47" s="388"/>
      <c r="U47" s="388"/>
      <c r="V47" s="388"/>
      <c r="W47" s="389" t="s">
        <v>964</v>
      </c>
      <c r="X47" s="389"/>
      <c r="Y47" s="389"/>
      <c r="Z47" s="390" t="s">
        <v>965</v>
      </c>
      <c r="AA47" s="390"/>
      <c r="AB47" s="390"/>
      <c r="AC47" s="390"/>
      <c r="AD47" s="390"/>
      <c r="AE47" s="390"/>
      <c r="AF47" s="390"/>
      <c r="AG47" s="390"/>
      <c r="AH47" s="429"/>
    </row>
    <row r="48" spans="1:34" s="168" customFormat="1" ht="9">
      <c r="A48" s="167"/>
      <c r="B48" s="139" t="s">
        <v>955</v>
      </c>
      <c r="C48" s="140"/>
      <c r="D48" s="140"/>
      <c r="E48" s="140"/>
      <c r="F48" s="140"/>
      <c r="G48" s="140"/>
      <c r="H48" s="140"/>
      <c r="I48" s="140">
        <v>2</v>
      </c>
      <c r="J48" s="140"/>
      <c r="K48" s="140"/>
      <c r="L48" s="140"/>
      <c r="M48" s="140"/>
      <c r="N48" s="140"/>
      <c r="O48" s="140"/>
      <c r="P48" s="140"/>
      <c r="Q48" s="140"/>
      <c r="R48" s="140"/>
      <c r="S48" s="139" t="s">
        <v>962</v>
      </c>
      <c r="T48" s="140"/>
      <c r="U48" s="140"/>
      <c r="V48" s="140"/>
      <c r="W48" s="140"/>
      <c r="X48" s="140"/>
      <c r="Y48" s="140">
        <v>3</v>
      </c>
      <c r="Z48" s="140"/>
      <c r="AA48" s="139" t="s">
        <v>963</v>
      </c>
      <c r="AB48" s="140"/>
      <c r="AC48" s="140"/>
      <c r="AD48" s="140"/>
      <c r="AE48" s="140"/>
      <c r="AF48" s="140"/>
      <c r="AG48" s="140">
        <v>3</v>
      </c>
      <c r="AH48" s="169"/>
    </row>
    <row r="49" spans="1:69" s="168" customFormat="1" ht="9">
      <c r="A49" s="167"/>
      <c r="B49" s="141" t="s">
        <v>940</v>
      </c>
      <c r="C49" s="140"/>
      <c r="D49" s="140"/>
      <c r="E49" s="140"/>
      <c r="F49" s="140"/>
      <c r="G49" s="140"/>
      <c r="H49" s="140"/>
      <c r="I49" s="140">
        <v>4</v>
      </c>
      <c r="J49" s="140"/>
      <c r="K49" s="140"/>
      <c r="L49" s="140"/>
      <c r="M49" s="140"/>
      <c r="N49" s="140"/>
      <c r="O49" s="140"/>
      <c r="P49" s="140"/>
      <c r="Q49" s="140"/>
      <c r="R49" s="140"/>
      <c r="S49" s="141" t="s">
        <v>960</v>
      </c>
      <c r="T49" s="140"/>
      <c r="U49" s="140"/>
      <c r="V49" s="140"/>
      <c r="W49" s="140"/>
      <c r="X49" s="140"/>
      <c r="Y49" s="140">
        <v>-2</v>
      </c>
      <c r="Z49" s="140"/>
      <c r="AA49" s="141" t="s">
        <v>960</v>
      </c>
      <c r="AB49" s="140"/>
      <c r="AC49" s="140"/>
      <c r="AD49" s="140"/>
      <c r="AE49" s="140"/>
      <c r="AF49" s="140"/>
      <c r="AG49" s="140">
        <v>-2</v>
      </c>
      <c r="AH49" s="169"/>
    </row>
    <row r="50" spans="1:69" s="168" customFormat="1" ht="9">
      <c r="A50" s="167"/>
      <c r="B50" s="141" t="s">
        <v>953</v>
      </c>
      <c r="C50" s="140"/>
      <c r="D50" s="140"/>
      <c r="E50" s="140"/>
      <c r="F50" s="140"/>
      <c r="G50" s="140"/>
      <c r="H50" s="140"/>
      <c r="I50" s="140">
        <v>-3</v>
      </c>
      <c r="J50" s="140"/>
      <c r="K50" s="140"/>
      <c r="L50" s="140"/>
      <c r="M50" s="140"/>
      <c r="N50" s="140"/>
      <c r="O50" s="140"/>
      <c r="P50" s="140"/>
      <c r="Q50" s="140"/>
      <c r="R50" s="140"/>
      <c r="S50" s="141" t="s">
        <v>940</v>
      </c>
      <c r="T50" s="140"/>
      <c r="U50" s="140"/>
      <c r="V50" s="140"/>
      <c r="W50" s="140"/>
      <c r="X50" s="140"/>
      <c r="Y50" s="140">
        <v>4</v>
      </c>
      <c r="Z50" s="140"/>
      <c r="AA50" s="141" t="s">
        <v>940</v>
      </c>
      <c r="AB50" s="140"/>
      <c r="AC50" s="140"/>
      <c r="AD50" s="140"/>
      <c r="AE50" s="140"/>
      <c r="AF50" s="140"/>
      <c r="AG50" s="140">
        <v>4</v>
      </c>
      <c r="AH50" s="169"/>
    </row>
    <row r="51" spans="1:69" s="168" customFormat="1" ht="9">
      <c r="A51" s="167"/>
      <c r="B51" s="141" t="s">
        <v>956</v>
      </c>
      <c r="C51" s="140"/>
      <c r="D51" s="140"/>
      <c r="E51" s="140"/>
      <c r="F51" s="140"/>
      <c r="G51" s="140"/>
      <c r="H51" s="140"/>
      <c r="I51" s="140">
        <v>4</v>
      </c>
      <c r="J51" s="140"/>
      <c r="K51" s="140"/>
      <c r="L51" s="140"/>
      <c r="M51" s="140"/>
      <c r="N51" s="140"/>
      <c r="O51" s="140"/>
      <c r="P51" s="140"/>
      <c r="Q51" s="140"/>
      <c r="R51" s="140"/>
      <c r="S51" s="141" t="s">
        <v>961</v>
      </c>
      <c r="T51" s="140"/>
      <c r="U51" s="140"/>
      <c r="V51" s="140"/>
      <c r="W51" s="140"/>
      <c r="X51" s="140"/>
      <c r="Y51" s="140">
        <v>3</v>
      </c>
      <c r="Z51" s="140"/>
      <c r="AA51" s="141" t="s">
        <v>961</v>
      </c>
      <c r="AB51" s="140"/>
      <c r="AC51" s="140"/>
      <c r="AD51" s="140"/>
      <c r="AE51" s="140"/>
      <c r="AF51" s="140"/>
      <c r="AG51" s="140">
        <v>3</v>
      </c>
      <c r="AH51" s="169"/>
    </row>
    <row r="52" spans="1:69" s="168" customFormat="1" ht="9">
      <c r="A52" s="167"/>
      <c r="B52" s="141" t="s">
        <v>959</v>
      </c>
      <c r="C52" s="140"/>
      <c r="D52" s="140"/>
      <c r="E52" s="140"/>
      <c r="F52" s="140"/>
      <c r="G52" s="140"/>
      <c r="H52" s="140"/>
      <c r="I52" s="140">
        <v>-2</v>
      </c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69"/>
    </row>
    <row r="53" spans="1:69" s="168" customFormat="1" ht="9.75" thickBot="1">
      <c r="A53" s="167"/>
      <c r="B53" s="141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69"/>
    </row>
    <row r="54" spans="1:69">
      <c r="A54" s="396" t="s">
        <v>356</v>
      </c>
      <c r="B54" s="397"/>
      <c r="C54" s="397"/>
      <c r="D54" s="397"/>
      <c r="E54" s="397"/>
      <c r="F54" s="397"/>
      <c r="G54" s="397"/>
      <c r="H54" s="397"/>
      <c r="I54" s="397"/>
      <c r="J54" s="397"/>
      <c r="K54" s="397"/>
      <c r="L54" s="397"/>
      <c r="M54" s="397"/>
      <c r="N54" s="397"/>
      <c r="O54" s="397"/>
      <c r="P54" s="398"/>
      <c r="Q54" s="161"/>
      <c r="R54" s="388" t="s">
        <v>350</v>
      </c>
      <c r="S54" s="388"/>
      <c r="T54" s="388"/>
      <c r="U54" s="388"/>
      <c r="V54" s="388"/>
      <c r="W54" s="389" t="s">
        <v>950</v>
      </c>
      <c r="X54" s="389"/>
      <c r="Y54" s="389"/>
      <c r="Z54" s="390" t="s">
        <v>951</v>
      </c>
      <c r="AA54" s="390"/>
      <c r="AB54" s="390"/>
      <c r="AC54" s="390"/>
      <c r="AD54" s="390"/>
      <c r="AE54" s="390"/>
      <c r="AF54" s="390"/>
      <c r="AG54" s="390"/>
      <c r="AH54" s="429"/>
    </row>
    <row r="55" spans="1:69">
      <c r="A55" s="161"/>
      <c r="B55" s="172" t="s">
        <v>261</v>
      </c>
      <c r="C55" s="240" t="s">
        <v>357</v>
      </c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160"/>
      <c r="Q55" s="238"/>
      <c r="R55" s="140"/>
      <c r="S55" s="139" t="s">
        <v>949</v>
      </c>
      <c r="T55" s="140"/>
      <c r="U55" s="140"/>
      <c r="V55" s="140"/>
      <c r="W55" s="140"/>
      <c r="X55" s="140"/>
      <c r="Y55" s="140">
        <v>2</v>
      </c>
      <c r="Z55" s="140"/>
      <c r="AA55" s="140"/>
      <c r="AB55" s="140"/>
      <c r="AC55" s="140"/>
      <c r="AD55" s="140"/>
      <c r="AE55" s="238"/>
      <c r="AF55" s="140"/>
      <c r="AG55" s="140"/>
      <c r="AH55" s="160"/>
    </row>
    <row r="56" spans="1:69" ht="12.75" thickBot="1">
      <c r="A56" s="161"/>
      <c r="B56" s="407" t="s">
        <v>187</v>
      </c>
      <c r="C56" s="407"/>
      <c r="D56" s="408" t="s">
        <v>358</v>
      </c>
      <c r="E56" s="408"/>
      <c r="F56" s="408"/>
      <c r="G56" s="377" t="s">
        <v>188</v>
      </c>
      <c r="H56" s="377"/>
      <c r="I56" s="377"/>
      <c r="J56" s="392" t="s">
        <v>24</v>
      </c>
      <c r="K56" s="378"/>
      <c r="L56" s="377" t="s">
        <v>189</v>
      </c>
      <c r="M56" s="377"/>
      <c r="N56" s="392">
        <v>2</v>
      </c>
      <c r="O56" s="378"/>
      <c r="P56" s="160"/>
      <c r="Q56" s="238"/>
      <c r="R56" s="239"/>
      <c r="S56" s="141" t="s">
        <v>969</v>
      </c>
      <c r="T56" s="239"/>
      <c r="U56" s="239"/>
      <c r="V56" s="239"/>
      <c r="W56" s="239"/>
      <c r="X56" s="239"/>
      <c r="Y56" s="140">
        <v>0</v>
      </c>
      <c r="Z56" s="239"/>
      <c r="AA56" s="239"/>
      <c r="AB56" s="239"/>
      <c r="AC56" s="239"/>
      <c r="AD56" s="239"/>
      <c r="AE56" s="239"/>
      <c r="AF56" s="239"/>
      <c r="AG56" s="239"/>
      <c r="AH56" s="165"/>
    </row>
    <row r="57" spans="1:69" ht="12.75" thickBot="1">
      <c r="A57" s="161"/>
      <c r="B57" s="416" t="s">
        <v>190</v>
      </c>
      <c r="C57" s="416"/>
      <c r="D57" s="417" t="s">
        <v>24</v>
      </c>
      <c r="E57" s="417"/>
      <c r="F57" s="417"/>
      <c r="G57" s="386" t="s">
        <v>179</v>
      </c>
      <c r="H57" s="386"/>
      <c r="I57" s="386"/>
      <c r="J57" s="391" t="s">
        <v>24</v>
      </c>
      <c r="K57" s="298"/>
      <c r="L57" s="386" t="s">
        <v>191</v>
      </c>
      <c r="M57" s="386"/>
      <c r="N57" s="298" t="s">
        <v>331</v>
      </c>
      <c r="O57" s="298"/>
      <c r="P57" s="160"/>
      <c r="Q57" s="396" t="s">
        <v>254</v>
      </c>
      <c r="R57" s="397"/>
      <c r="S57" s="397"/>
      <c r="T57" s="397"/>
      <c r="U57" s="397"/>
      <c r="V57" s="397"/>
      <c r="W57" s="397"/>
      <c r="X57" s="397"/>
      <c r="Y57" s="398"/>
      <c r="Z57" s="396" t="s">
        <v>359</v>
      </c>
      <c r="AA57" s="397"/>
      <c r="AB57" s="397"/>
      <c r="AC57" s="397"/>
      <c r="AD57" s="397"/>
      <c r="AE57" s="397"/>
      <c r="AF57" s="397"/>
      <c r="AG57" s="397"/>
      <c r="AH57" s="398"/>
    </row>
    <row r="58" spans="1:69">
      <c r="A58" s="161"/>
      <c r="B58" s="377" t="s">
        <v>254</v>
      </c>
      <c r="C58" s="377"/>
      <c r="D58" s="419"/>
      <c r="E58" s="419"/>
      <c r="F58" s="419"/>
      <c r="G58" s="419"/>
      <c r="H58" s="419"/>
      <c r="I58" s="419"/>
      <c r="J58" s="419"/>
      <c r="K58" s="419"/>
      <c r="L58" s="377" t="s">
        <v>192</v>
      </c>
      <c r="M58" s="377"/>
      <c r="N58" s="392" t="s">
        <v>24</v>
      </c>
      <c r="O58" s="378"/>
      <c r="P58" s="160"/>
      <c r="Q58" s="161"/>
      <c r="R58" s="394" t="s">
        <v>366</v>
      </c>
      <c r="S58" s="394"/>
      <c r="T58" s="394"/>
      <c r="U58" s="395" t="s">
        <v>978</v>
      </c>
      <c r="V58" s="376"/>
      <c r="W58" s="376"/>
      <c r="X58" s="376"/>
      <c r="Y58" s="160"/>
      <c r="Z58" s="161"/>
      <c r="AA58" s="405" t="s">
        <v>314</v>
      </c>
      <c r="AB58" s="405"/>
      <c r="AC58" s="405"/>
      <c r="AD58" s="405"/>
      <c r="AE58" s="405"/>
      <c r="AF58" s="238"/>
      <c r="AG58" s="238"/>
      <c r="AH58" s="160"/>
      <c r="AI58" s="177" t="s">
        <v>261</v>
      </c>
      <c r="AJ58" s="178" t="s">
        <v>491</v>
      </c>
      <c r="AK58" s="156"/>
      <c r="AL58" s="156"/>
      <c r="AM58" s="156"/>
      <c r="AN58" s="156"/>
      <c r="AO58" s="179" t="s">
        <v>261</v>
      </c>
      <c r="AP58" s="178" t="s">
        <v>100</v>
      </c>
      <c r="AQ58" s="156"/>
      <c r="AR58" s="156"/>
      <c r="AS58" s="156"/>
      <c r="AT58" s="156"/>
      <c r="AU58" s="179" t="s">
        <v>261</v>
      </c>
      <c r="AV58" s="178" t="s">
        <v>362</v>
      </c>
      <c r="AW58" s="156"/>
      <c r="AX58" s="156"/>
      <c r="AY58" s="156"/>
      <c r="AZ58" s="156"/>
      <c r="BA58" s="157"/>
      <c r="BB58" s="175"/>
      <c r="BC58" s="156"/>
      <c r="BD58" s="156"/>
      <c r="BE58" s="156"/>
      <c r="BF58" s="156"/>
      <c r="BG58" s="157"/>
      <c r="BH58" s="156"/>
      <c r="BI58" s="156"/>
      <c r="BJ58" s="156"/>
      <c r="BK58" s="156"/>
      <c r="BL58" s="156"/>
      <c r="BM58" s="156"/>
      <c r="BN58" s="156"/>
      <c r="BO58" s="156"/>
      <c r="BP58" s="156"/>
      <c r="BQ58" s="157"/>
    </row>
    <row r="59" spans="1:69">
      <c r="A59" s="161"/>
      <c r="B59" s="172" t="s">
        <v>261</v>
      </c>
      <c r="C59" s="240" t="s">
        <v>343</v>
      </c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160"/>
      <c r="Q59" s="161"/>
      <c r="R59" s="393" t="s">
        <v>365</v>
      </c>
      <c r="S59" s="393"/>
      <c r="T59" s="393"/>
      <c r="U59" s="378" t="s">
        <v>979</v>
      </c>
      <c r="V59" s="370"/>
      <c r="W59" s="370"/>
      <c r="X59" s="370"/>
      <c r="Y59" s="160"/>
      <c r="Z59" s="161"/>
      <c r="AA59" s="238"/>
      <c r="AB59" s="379" t="s">
        <v>116</v>
      </c>
      <c r="AC59" s="379"/>
      <c r="AD59" s="379"/>
      <c r="AE59" s="379"/>
      <c r="AF59" s="376">
        <v>0</v>
      </c>
      <c r="AG59" s="376"/>
      <c r="AH59" s="160"/>
      <c r="AI59" s="433" t="s">
        <v>187</v>
      </c>
      <c r="AJ59" s="407"/>
      <c r="AK59" s="407"/>
      <c r="AL59" s="408" t="s">
        <v>358</v>
      </c>
      <c r="AM59" s="408"/>
      <c r="AN59" s="408"/>
      <c r="AO59" s="407" t="s">
        <v>187</v>
      </c>
      <c r="AP59" s="407"/>
      <c r="AQ59" s="407"/>
      <c r="AR59" s="408" t="s">
        <v>581</v>
      </c>
      <c r="AS59" s="408"/>
      <c r="AT59" s="408"/>
      <c r="AU59" s="407" t="s">
        <v>187</v>
      </c>
      <c r="AV59" s="407"/>
      <c r="AW59" s="407"/>
      <c r="AX59" s="408" t="s">
        <v>1010</v>
      </c>
      <c r="AY59" s="408"/>
      <c r="AZ59" s="408"/>
      <c r="BA59" s="160"/>
      <c r="BB59" s="159"/>
      <c r="BC59" s="159"/>
      <c r="BD59" s="159"/>
      <c r="BE59" s="159"/>
      <c r="BF59" s="159"/>
      <c r="BG59" s="160"/>
      <c r="BH59" s="161"/>
      <c r="BI59" s="159"/>
      <c r="BJ59" s="159"/>
      <c r="BK59" s="159"/>
      <c r="BL59" s="374" t="s">
        <v>982</v>
      </c>
      <c r="BM59" s="374"/>
      <c r="BN59" s="374" t="s">
        <v>46</v>
      </c>
      <c r="BO59" s="374"/>
      <c r="BP59" s="374" t="s">
        <v>47</v>
      </c>
      <c r="BQ59" s="375"/>
    </row>
    <row r="60" spans="1:69">
      <c r="A60" s="161"/>
      <c r="B60" s="407" t="s">
        <v>187</v>
      </c>
      <c r="C60" s="407"/>
      <c r="D60" s="408" t="s">
        <v>581</v>
      </c>
      <c r="E60" s="408"/>
      <c r="F60" s="408"/>
      <c r="G60" s="377" t="s">
        <v>188</v>
      </c>
      <c r="H60" s="377"/>
      <c r="I60" s="377"/>
      <c r="J60" s="392" t="s">
        <v>24</v>
      </c>
      <c r="K60" s="378"/>
      <c r="L60" s="377" t="s">
        <v>189</v>
      </c>
      <c r="M60" s="377"/>
      <c r="N60" s="378">
        <v>4</v>
      </c>
      <c r="O60" s="378"/>
      <c r="P60" s="160"/>
      <c r="Q60" s="161"/>
      <c r="R60" s="394" t="s">
        <v>367</v>
      </c>
      <c r="S60" s="394"/>
      <c r="T60" s="394"/>
      <c r="U60" s="376" t="s">
        <v>369</v>
      </c>
      <c r="V60" s="376"/>
      <c r="W60" s="376"/>
      <c r="X60" s="376"/>
      <c r="Y60" s="160"/>
      <c r="Z60" s="161"/>
      <c r="AA60" s="238"/>
      <c r="AB60" s="379" t="s">
        <v>360</v>
      </c>
      <c r="AC60" s="379"/>
      <c r="AD60" s="379"/>
      <c r="AE60" s="379"/>
      <c r="AF60" s="376">
        <v>15</v>
      </c>
      <c r="AG60" s="376"/>
      <c r="AH60" s="160"/>
      <c r="AI60" s="434" t="s">
        <v>190</v>
      </c>
      <c r="AJ60" s="416"/>
      <c r="AK60" s="416"/>
      <c r="AL60" s="417" t="s">
        <v>24</v>
      </c>
      <c r="AM60" s="417"/>
      <c r="AN60" s="417"/>
      <c r="AO60" s="416" t="s">
        <v>190</v>
      </c>
      <c r="AP60" s="416"/>
      <c r="AQ60" s="416"/>
      <c r="AR60" s="417" t="s">
        <v>24</v>
      </c>
      <c r="AS60" s="417"/>
      <c r="AT60" s="417"/>
      <c r="AU60" s="416" t="s">
        <v>190</v>
      </c>
      <c r="AV60" s="416"/>
      <c r="AW60" s="416"/>
      <c r="AX60" s="417" t="s">
        <v>24</v>
      </c>
      <c r="AY60" s="417"/>
      <c r="AZ60" s="417"/>
      <c r="BA60" s="160"/>
      <c r="BB60" s="394" t="s">
        <v>366</v>
      </c>
      <c r="BC60" s="394"/>
      <c r="BD60" s="395" t="s">
        <v>978</v>
      </c>
      <c r="BE60" s="395"/>
      <c r="BF60" s="395"/>
      <c r="BG60" s="160"/>
      <c r="BH60" s="442" t="s">
        <v>42</v>
      </c>
      <c r="BI60" s="374"/>
      <c r="BJ60" s="374"/>
      <c r="BK60" s="374"/>
      <c r="BL60" s="420">
        <v>10</v>
      </c>
      <c r="BM60" s="420"/>
      <c r="BN60" s="376">
        <v>3</v>
      </c>
      <c r="BO60" s="376"/>
      <c r="BP60" s="376">
        <v>3</v>
      </c>
      <c r="BQ60" s="380"/>
    </row>
    <row r="61" spans="1:69">
      <c r="A61" s="161"/>
      <c r="B61" s="416" t="s">
        <v>190</v>
      </c>
      <c r="C61" s="416"/>
      <c r="D61" s="417" t="s">
        <v>24</v>
      </c>
      <c r="E61" s="417"/>
      <c r="F61" s="417"/>
      <c r="G61" s="386" t="s">
        <v>179</v>
      </c>
      <c r="H61" s="386"/>
      <c r="I61" s="386"/>
      <c r="J61" s="391" t="s">
        <v>24</v>
      </c>
      <c r="K61" s="298"/>
      <c r="L61" s="386" t="s">
        <v>191</v>
      </c>
      <c r="M61" s="386"/>
      <c r="N61" s="298" t="s">
        <v>331</v>
      </c>
      <c r="O61" s="298"/>
      <c r="P61" s="160"/>
      <c r="Q61" s="161"/>
      <c r="R61" s="393" t="s">
        <v>368</v>
      </c>
      <c r="S61" s="393"/>
      <c r="T61" s="393"/>
      <c r="U61" s="378" t="s">
        <v>980</v>
      </c>
      <c r="V61" s="370"/>
      <c r="W61" s="370"/>
      <c r="X61" s="370"/>
      <c r="Y61" s="160"/>
      <c r="Z61" s="161"/>
      <c r="AA61" s="238"/>
      <c r="AB61" s="379" t="s">
        <v>361</v>
      </c>
      <c r="AC61" s="379"/>
      <c r="AD61" s="379"/>
      <c r="AE61" s="379"/>
      <c r="AF61" s="376">
        <v>14</v>
      </c>
      <c r="AG61" s="376"/>
      <c r="AH61" s="160"/>
      <c r="AI61" s="435" t="s">
        <v>254</v>
      </c>
      <c r="AJ61" s="377"/>
      <c r="AK61" s="377"/>
      <c r="AL61" s="436"/>
      <c r="AM61" s="436"/>
      <c r="AN61" s="436"/>
      <c r="AO61" s="377" t="s">
        <v>254</v>
      </c>
      <c r="AP61" s="377"/>
      <c r="AQ61" s="377"/>
      <c r="AR61" s="436"/>
      <c r="AS61" s="436"/>
      <c r="AT61" s="436"/>
      <c r="AU61" s="377" t="s">
        <v>254</v>
      </c>
      <c r="AV61" s="377"/>
      <c r="AW61" s="377"/>
      <c r="AX61" s="436" t="s">
        <v>112</v>
      </c>
      <c r="AY61" s="436"/>
      <c r="AZ61" s="436"/>
      <c r="BA61" s="160"/>
      <c r="BB61" s="393" t="s">
        <v>365</v>
      </c>
      <c r="BC61" s="393"/>
      <c r="BD61" s="378" t="s">
        <v>979</v>
      </c>
      <c r="BE61" s="378"/>
      <c r="BF61" s="378"/>
      <c r="BG61" s="160"/>
      <c r="BH61" s="443" t="s">
        <v>43</v>
      </c>
      <c r="BI61" s="409"/>
      <c r="BJ61" s="409"/>
      <c r="BK61" s="409"/>
      <c r="BL61" s="421" t="s">
        <v>332</v>
      </c>
      <c r="BM61" s="421"/>
      <c r="BN61" s="370">
        <v>3</v>
      </c>
      <c r="BO61" s="370"/>
      <c r="BP61" s="370">
        <v>3</v>
      </c>
      <c r="BQ61" s="371"/>
    </row>
    <row r="62" spans="1:69" ht="12.75" customHeight="1">
      <c r="A62" s="161"/>
      <c r="B62" s="377" t="s">
        <v>254</v>
      </c>
      <c r="C62" s="377"/>
      <c r="D62" s="418" t="s">
        <v>973</v>
      </c>
      <c r="E62" s="418"/>
      <c r="F62" s="418"/>
      <c r="G62" s="418"/>
      <c r="H62" s="418"/>
      <c r="I62" s="418"/>
      <c r="J62" s="418"/>
      <c r="K62" s="418"/>
      <c r="L62" s="377" t="s">
        <v>192</v>
      </c>
      <c r="M62" s="377"/>
      <c r="N62" s="392" t="s">
        <v>24</v>
      </c>
      <c r="O62" s="378"/>
      <c r="P62" s="160"/>
      <c r="Q62" s="161"/>
      <c r="R62" s="394" t="s">
        <v>349</v>
      </c>
      <c r="S62" s="394"/>
      <c r="T62" s="394"/>
      <c r="U62" s="395" t="s">
        <v>984</v>
      </c>
      <c r="V62" s="376"/>
      <c r="W62" s="376"/>
      <c r="X62" s="376"/>
      <c r="Y62" s="160"/>
      <c r="Z62" s="161"/>
      <c r="AA62" s="405" t="s">
        <v>321</v>
      </c>
      <c r="AB62" s="405"/>
      <c r="AC62" s="405"/>
      <c r="AD62" s="405"/>
      <c r="AE62" s="405"/>
      <c r="AF62" s="376">
        <v>95</v>
      </c>
      <c r="AG62" s="376"/>
      <c r="AH62" s="160"/>
      <c r="AI62" s="385" t="s">
        <v>188</v>
      </c>
      <c r="AJ62" s="386"/>
      <c r="AK62" s="386"/>
      <c r="AL62" s="391" t="s">
        <v>24</v>
      </c>
      <c r="AM62" s="391"/>
      <c r="AN62" s="391"/>
      <c r="AO62" s="386" t="s">
        <v>188</v>
      </c>
      <c r="AP62" s="386"/>
      <c r="AQ62" s="386"/>
      <c r="AR62" s="391" t="s">
        <v>24</v>
      </c>
      <c r="AS62" s="391"/>
      <c r="AT62" s="391"/>
      <c r="AU62" s="386" t="s">
        <v>188</v>
      </c>
      <c r="AV62" s="386"/>
      <c r="AW62" s="386"/>
      <c r="AX62" s="391" t="s">
        <v>24</v>
      </c>
      <c r="AY62" s="391"/>
      <c r="AZ62" s="391"/>
      <c r="BA62" s="160"/>
      <c r="BB62" s="394" t="s">
        <v>367</v>
      </c>
      <c r="BC62" s="394"/>
      <c r="BD62" s="376" t="s">
        <v>369</v>
      </c>
      <c r="BE62" s="376"/>
      <c r="BF62" s="376"/>
      <c r="BG62" s="160"/>
      <c r="BH62" s="442" t="s">
        <v>120</v>
      </c>
      <c r="BI62" s="374"/>
      <c r="BJ62" s="374"/>
      <c r="BK62" s="374"/>
      <c r="BL62" s="420" t="s">
        <v>336</v>
      </c>
      <c r="BM62" s="420"/>
      <c r="BN62" s="376">
        <v>3</v>
      </c>
      <c r="BO62" s="376"/>
      <c r="BP62" s="376">
        <v>3</v>
      </c>
      <c r="BQ62" s="380"/>
    </row>
    <row r="63" spans="1:69" ht="12.75" customHeight="1">
      <c r="A63" s="161"/>
      <c r="B63" s="172" t="s">
        <v>261</v>
      </c>
      <c r="C63" s="240" t="s">
        <v>362</v>
      </c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160"/>
      <c r="Q63" s="161"/>
      <c r="R63" s="238"/>
      <c r="S63" s="238"/>
      <c r="T63" s="238"/>
      <c r="U63" s="238"/>
      <c r="V63" s="238"/>
      <c r="W63" s="238"/>
      <c r="X63" s="238"/>
      <c r="Y63" s="160"/>
      <c r="Z63" s="161"/>
      <c r="AA63" s="405" t="s">
        <v>322</v>
      </c>
      <c r="AB63" s="405"/>
      <c r="AC63" s="405"/>
      <c r="AD63" s="405"/>
      <c r="AE63" s="405"/>
      <c r="AF63" s="376">
        <v>50</v>
      </c>
      <c r="AG63" s="376"/>
      <c r="AH63" s="160"/>
      <c r="AI63" s="435" t="s">
        <v>179</v>
      </c>
      <c r="AJ63" s="377"/>
      <c r="AK63" s="377"/>
      <c r="AL63" s="392" t="s">
        <v>24</v>
      </c>
      <c r="AM63" s="378"/>
      <c r="AN63" s="378"/>
      <c r="AO63" s="377" t="s">
        <v>179</v>
      </c>
      <c r="AP63" s="377"/>
      <c r="AQ63" s="377"/>
      <c r="AR63" s="392" t="s">
        <v>24</v>
      </c>
      <c r="AS63" s="378"/>
      <c r="AT63" s="378"/>
      <c r="AU63" s="377" t="s">
        <v>179</v>
      </c>
      <c r="AV63" s="377"/>
      <c r="AW63" s="377"/>
      <c r="AX63" s="378" t="s">
        <v>122</v>
      </c>
      <c r="AY63" s="378"/>
      <c r="AZ63" s="378"/>
      <c r="BA63" s="160"/>
      <c r="BB63" s="393" t="s">
        <v>368</v>
      </c>
      <c r="BC63" s="393"/>
      <c r="BD63" s="378" t="s">
        <v>980</v>
      </c>
      <c r="BE63" s="378"/>
      <c r="BF63" s="378"/>
      <c r="BG63" s="160"/>
      <c r="BH63" s="443" t="s">
        <v>40</v>
      </c>
      <c r="BI63" s="409"/>
      <c r="BJ63" s="409"/>
      <c r="BK63" s="409"/>
      <c r="BL63" s="421" t="s">
        <v>338</v>
      </c>
      <c r="BM63" s="421"/>
      <c r="BN63" s="370">
        <v>3</v>
      </c>
      <c r="BO63" s="370"/>
      <c r="BP63" s="370">
        <v>3</v>
      </c>
      <c r="BQ63" s="371"/>
    </row>
    <row r="64" spans="1:69">
      <c r="A64" s="161"/>
      <c r="B64" s="407" t="s">
        <v>187</v>
      </c>
      <c r="C64" s="407"/>
      <c r="D64" s="408" t="s">
        <v>1010</v>
      </c>
      <c r="E64" s="408"/>
      <c r="F64" s="408"/>
      <c r="G64" s="377" t="s">
        <v>188</v>
      </c>
      <c r="H64" s="377"/>
      <c r="I64" s="377"/>
      <c r="J64" s="392" t="s">
        <v>24</v>
      </c>
      <c r="K64" s="378"/>
      <c r="L64" s="377" t="s">
        <v>189</v>
      </c>
      <c r="M64" s="377"/>
      <c r="N64" s="378">
        <v>2</v>
      </c>
      <c r="O64" s="378"/>
      <c r="P64" s="160"/>
      <c r="Q64" s="161"/>
      <c r="R64" s="379" t="s">
        <v>370</v>
      </c>
      <c r="S64" s="379"/>
      <c r="T64" s="379"/>
      <c r="U64" s="379"/>
      <c r="V64" s="379"/>
      <c r="W64" s="379"/>
      <c r="X64" s="379"/>
      <c r="Y64" s="160"/>
      <c r="Z64" s="161"/>
      <c r="AA64" s="405" t="s">
        <v>363</v>
      </c>
      <c r="AB64" s="405"/>
      <c r="AC64" s="405"/>
      <c r="AD64" s="405"/>
      <c r="AE64" s="405"/>
      <c r="AF64" s="376">
        <v>308</v>
      </c>
      <c r="AG64" s="376"/>
      <c r="AH64" s="160"/>
      <c r="AI64" s="385" t="s">
        <v>189</v>
      </c>
      <c r="AJ64" s="386"/>
      <c r="AK64" s="386"/>
      <c r="AL64" s="391">
        <v>2</v>
      </c>
      <c r="AM64" s="298"/>
      <c r="AN64" s="298"/>
      <c r="AO64" s="386" t="s">
        <v>189</v>
      </c>
      <c r="AP64" s="386"/>
      <c r="AQ64" s="386"/>
      <c r="AR64" s="298">
        <v>4</v>
      </c>
      <c r="AS64" s="298"/>
      <c r="AT64" s="298"/>
      <c r="AU64" s="386" t="s">
        <v>189</v>
      </c>
      <c r="AV64" s="386"/>
      <c r="AW64" s="386"/>
      <c r="AX64" s="298">
        <v>2</v>
      </c>
      <c r="AY64" s="298"/>
      <c r="AZ64" s="298"/>
      <c r="BA64" s="160"/>
      <c r="BB64" s="394" t="s">
        <v>349</v>
      </c>
      <c r="BC64" s="394"/>
      <c r="BD64" s="395" t="s">
        <v>984</v>
      </c>
      <c r="BE64" s="395"/>
      <c r="BF64" s="395"/>
      <c r="BG64" s="160"/>
      <c r="BH64" s="442" t="s">
        <v>41</v>
      </c>
      <c r="BI64" s="374"/>
      <c r="BJ64" s="374"/>
      <c r="BK64" s="374"/>
      <c r="BL64" s="420" t="s">
        <v>340</v>
      </c>
      <c r="BM64" s="420"/>
      <c r="BN64" s="376">
        <v>3</v>
      </c>
      <c r="BO64" s="376"/>
      <c r="BP64" s="376">
        <v>3</v>
      </c>
      <c r="BQ64" s="380"/>
    </row>
    <row r="65" spans="1:69">
      <c r="A65" s="161"/>
      <c r="B65" s="416" t="s">
        <v>190</v>
      </c>
      <c r="C65" s="416"/>
      <c r="D65" s="417" t="s">
        <v>24</v>
      </c>
      <c r="E65" s="417"/>
      <c r="F65" s="417"/>
      <c r="G65" s="386" t="s">
        <v>179</v>
      </c>
      <c r="H65" s="386"/>
      <c r="I65" s="386"/>
      <c r="J65" s="298" t="s">
        <v>122</v>
      </c>
      <c r="K65" s="298"/>
      <c r="L65" s="386" t="s">
        <v>191</v>
      </c>
      <c r="M65" s="386"/>
      <c r="N65" s="391" t="s">
        <v>24</v>
      </c>
      <c r="O65" s="298"/>
      <c r="P65" s="160"/>
      <c r="Q65" s="161"/>
      <c r="R65" s="379" t="s">
        <v>371</v>
      </c>
      <c r="S65" s="379"/>
      <c r="T65" s="379"/>
      <c r="U65" s="379"/>
      <c r="V65" s="379"/>
      <c r="W65" s="379"/>
      <c r="X65" s="379"/>
      <c r="Y65" s="160"/>
      <c r="Z65" s="161"/>
      <c r="AA65" s="238"/>
      <c r="AB65" s="238"/>
      <c r="AC65" s="238"/>
      <c r="AD65" s="238"/>
      <c r="AE65" s="238"/>
      <c r="AF65" s="238"/>
      <c r="AG65" s="238"/>
      <c r="AH65" s="160"/>
      <c r="AI65" s="435" t="s">
        <v>191</v>
      </c>
      <c r="AJ65" s="377"/>
      <c r="AK65" s="377"/>
      <c r="AL65" s="378" t="s">
        <v>331</v>
      </c>
      <c r="AM65" s="392"/>
      <c r="AN65" s="392"/>
      <c r="AO65" s="377" t="s">
        <v>191</v>
      </c>
      <c r="AP65" s="377"/>
      <c r="AQ65" s="377"/>
      <c r="AR65" s="378" t="s">
        <v>331</v>
      </c>
      <c r="AS65" s="392"/>
      <c r="AT65" s="392"/>
      <c r="AU65" s="377" t="s">
        <v>191</v>
      </c>
      <c r="AV65" s="377"/>
      <c r="AW65" s="377"/>
      <c r="AX65" s="392" t="s">
        <v>24</v>
      </c>
      <c r="AY65" s="392"/>
      <c r="AZ65" s="392"/>
      <c r="BA65" s="160"/>
      <c r="BB65" s="173"/>
      <c r="BC65" s="173"/>
      <c r="BD65" s="173"/>
      <c r="BE65" s="173"/>
      <c r="BF65" s="173"/>
      <c r="BG65" s="160"/>
      <c r="BH65" s="443" t="s">
        <v>44</v>
      </c>
      <c r="BI65" s="409"/>
      <c r="BJ65" s="409"/>
      <c r="BK65" s="409"/>
      <c r="BL65" s="421" t="s">
        <v>327</v>
      </c>
      <c r="BM65" s="421"/>
      <c r="BN65" s="370">
        <v>3</v>
      </c>
      <c r="BO65" s="370"/>
      <c r="BP65" s="370">
        <v>3</v>
      </c>
      <c r="BQ65" s="371"/>
    </row>
    <row r="66" spans="1:69" ht="13.5" customHeight="1" thickBot="1">
      <c r="A66" s="163"/>
      <c r="B66" s="383" t="s">
        <v>254</v>
      </c>
      <c r="C66" s="383"/>
      <c r="D66" s="415" t="s">
        <v>977</v>
      </c>
      <c r="E66" s="415"/>
      <c r="F66" s="415"/>
      <c r="G66" s="415"/>
      <c r="H66" s="415"/>
      <c r="I66" s="415"/>
      <c r="J66" s="415"/>
      <c r="K66" s="415"/>
      <c r="L66" s="383" t="s">
        <v>981</v>
      </c>
      <c r="M66" s="383"/>
      <c r="N66" s="384" t="s">
        <v>771</v>
      </c>
      <c r="O66" s="384"/>
      <c r="P66" s="165"/>
      <c r="Q66" s="163"/>
      <c r="R66" s="239"/>
      <c r="S66" s="239"/>
      <c r="T66" s="239"/>
      <c r="U66" s="239"/>
      <c r="V66" s="239"/>
      <c r="W66" s="239"/>
      <c r="X66" s="239"/>
      <c r="Y66" s="165"/>
      <c r="Z66" s="163"/>
      <c r="AA66" s="381" t="s">
        <v>364</v>
      </c>
      <c r="AB66" s="381"/>
      <c r="AC66" s="381"/>
      <c r="AD66" s="381"/>
      <c r="AE66" s="381"/>
      <c r="AF66" s="382">
        <f>SUM(AF59:AG65)</f>
        <v>482</v>
      </c>
      <c r="AG66" s="382"/>
      <c r="AH66" s="165"/>
      <c r="AI66" s="437" t="s">
        <v>192</v>
      </c>
      <c r="AJ66" s="438"/>
      <c r="AK66" s="438"/>
      <c r="AL66" s="439" t="s">
        <v>24</v>
      </c>
      <c r="AM66" s="439"/>
      <c r="AN66" s="439"/>
      <c r="AO66" s="438" t="s">
        <v>192</v>
      </c>
      <c r="AP66" s="438"/>
      <c r="AQ66" s="438"/>
      <c r="AR66" s="439" t="s">
        <v>24</v>
      </c>
      <c r="AS66" s="439"/>
      <c r="AT66" s="439"/>
      <c r="AU66" s="438" t="s">
        <v>981</v>
      </c>
      <c r="AV66" s="438"/>
      <c r="AW66" s="438"/>
      <c r="AX66" s="440" t="s">
        <v>771</v>
      </c>
      <c r="AY66" s="439"/>
      <c r="AZ66" s="439"/>
      <c r="BA66" s="165"/>
      <c r="BB66" s="176"/>
      <c r="BC66" s="176"/>
      <c r="BD66" s="176"/>
      <c r="BE66" s="176"/>
      <c r="BF66" s="176"/>
      <c r="BG66" s="165"/>
      <c r="BH66" s="441" t="s">
        <v>45</v>
      </c>
      <c r="BI66" s="427"/>
      <c r="BJ66" s="427"/>
      <c r="BK66" s="427"/>
      <c r="BL66" s="428" t="s">
        <v>342</v>
      </c>
      <c r="BM66" s="428"/>
      <c r="BN66" s="372">
        <v>3</v>
      </c>
      <c r="BO66" s="372"/>
      <c r="BP66" s="372">
        <v>3</v>
      </c>
      <c r="BQ66" s="373"/>
    </row>
    <row r="67" spans="1:69">
      <c r="BH67" s="173"/>
    </row>
    <row r="68" spans="1:69">
      <c r="AX68" s="159"/>
      <c r="AY68" s="159"/>
      <c r="BH68" s="173"/>
    </row>
    <row r="70" spans="1:69">
      <c r="U70" s="174"/>
      <c r="V70" s="174"/>
    </row>
  </sheetData>
  <mergeCells count="290">
    <mergeCell ref="BH60:BK60"/>
    <mergeCell ref="BL60:BM60"/>
    <mergeCell ref="AR64:AT64"/>
    <mergeCell ref="AO65:AQ65"/>
    <mergeCell ref="AR65:AT65"/>
    <mergeCell ref="AO62:AQ62"/>
    <mergeCell ref="AR62:AT62"/>
    <mergeCell ref="AO63:AQ63"/>
    <mergeCell ref="AR63:AT63"/>
    <mergeCell ref="AO60:AQ60"/>
    <mergeCell ref="AR60:AT60"/>
    <mergeCell ref="AO61:AQ61"/>
    <mergeCell ref="AR61:AT61"/>
    <mergeCell ref="AO64:AQ64"/>
    <mergeCell ref="BB60:BC60"/>
    <mergeCell ref="BB61:BC61"/>
    <mergeCell ref="BB64:BC64"/>
    <mergeCell ref="AX60:AZ60"/>
    <mergeCell ref="BD64:BF64"/>
    <mergeCell ref="BD60:BF60"/>
    <mergeCell ref="BD61:BF61"/>
    <mergeCell ref="BD62:BF62"/>
    <mergeCell ref="BD63:BF63"/>
    <mergeCell ref="BH66:BK66"/>
    <mergeCell ref="BL66:BM66"/>
    <mergeCell ref="BN66:BO66"/>
    <mergeCell ref="AU59:AW59"/>
    <mergeCell ref="AU60:AW60"/>
    <mergeCell ref="AU61:AW61"/>
    <mergeCell ref="AU64:AW64"/>
    <mergeCell ref="AU65:AW65"/>
    <mergeCell ref="AU66:AW66"/>
    <mergeCell ref="AX61:AZ61"/>
    <mergeCell ref="BH64:BK64"/>
    <mergeCell ref="BL64:BM64"/>
    <mergeCell ref="BN64:BO64"/>
    <mergeCell ref="BH65:BK65"/>
    <mergeCell ref="BL65:BM65"/>
    <mergeCell ref="BN65:BO65"/>
    <mergeCell ref="BH62:BK62"/>
    <mergeCell ref="BL62:BM62"/>
    <mergeCell ref="BN62:BO62"/>
    <mergeCell ref="BH63:BK63"/>
    <mergeCell ref="BH61:BK61"/>
    <mergeCell ref="BL61:BM61"/>
    <mergeCell ref="BN61:BO61"/>
    <mergeCell ref="BL63:BM63"/>
    <mergeCell ref="AF60:AG60"/>
    <mergeCell ref="AI66:AK66"/>
    <mergeCell ref="AL66:AN66"/>
    <mergeCell ref="AO66:AQ66"/>
    <mergeCell ref="AR66:AT66"/>
    <mergeCell ref="AX66:AZ66"/>
    <mergeCell ref="BB62:BC62"/>
    <mergeCell ref="BB63:BC63"/>
    <mergeCell ref="AX64:AZ64"/>
    <mergeCell ref="AX65:AZ65"/>
    <mergeCell ref="AL65:AN65"/>
    <mergeCell ref="AI64:AK64"/>
    <mergeCell ref="AL64:AN64"/>
    <mergeCell ref="AI65:AK65"/>
    <mergeCell ref="AI63:AK63"/>
    <mergeCell ref="AL63:AN63"/>
    <mergeCell ref="AX59:AZ59"/>
    <mergeCell ref="AU62:AW62"/>
    <mergeCell ref="AX62:AZ62"/>
    <mergeCell ref="AX63:AZ63"/>
    <mergeCell ref="AI59:AK59"/>
    <mergeCell ref="AL59:AN59"/>
    <mergeCell ref="AI60:AK60"/>
    <mergeCell ref="AL60:AN60"/>
    <mergeCell ref="AI61:AK61"/>
    <mergeCell ref="AL61:AN61"/>
    <mergeCell ref="AR59:AT59"/>
    <mergeCell ref="AO59:AQ59"/>
    <mergeCell ref="AL62:AN62"/>
    <mergeCell ref="M26:Q26"/>
    <mergeCell ref="AF27:AG27"/>
    <mergeCell ref="AF62:AG62"/>
    <mergeCell ref="L65:M65"/>
    <mergeCell ref="N65:O65"/>
    <mergeCell ref="L60:M60"/>
    <mergeCell ref="AF61:AG61"/>
    <mergeCell ref="N60:O60"/>
    <mergeCell ref="Z38:AH38"/>
    <mergeCell ref="W54:Y54"/>
    <mergeCell ref="Z54:AH54"/>
    <mergeCell ref="AA62:AE62"/>
    <mergeCell ref="AA63:AE63"/>
    <mergeCell ref="AA64:AE64"/>
    <mergeCell ref="AF63:AG63"/>
    <mergeCell ref="M27:Q27"/>
    <mergeCell ref="R27:U27"/>
    <mergeCell ref="Z28:AH28"/>
    <mergeCell ref="R42:V42"/>
    <mergeCell ref="W42:Y42"/>
    <mergeCell ref="Z42:AH42"/>
    <mergeCell ref="AB59:AE59"/>
    <mergeCell ref="AB60:AE60"/>
    <mergeCell ref="AB61:AE61"/>
    <mergeCell ref="R26:U26"/>
    <mergeCell ref="AB21:AC21"/>
    <mergeCell ref="AB22:AC22"/>
    <mergeCell ref="X23:AA23"/>
    <mergeCell ref="B26:F26"/>
    <mergeCell ref="G26:J26"/>
    <mergeCell ref="AA58:AE58"/>
    <mergeCell ref="Z57:AH57"/>
    <mergeCell ref="X27:AA27"/>
    <mergeCell ref="AB26:AC26"/>
    <mergeCell ref="AB27:AC27"/>
    <mergeCell ref="AD26:AE26"/>
    <mergeCell ref="AD27:AE27"/>
    <mergeCell ref="Z47:AH47"/>
    <mergeCell ref="B57:C57"/>
    <mergeCell ref="D57:F57"/>
    <mergeCell ref="L58:M58"/>
    <mergeCell ref="N58:O58"/>
    <mergeCell ref="R54:V54"/>
    <mergeCell ref="L56:M56"/>
    <mergeCell ref="N56:O56"/>
    <mergeCell ref="J57:K57"/>
    <mergeCell ref="L57:M57"/>
    <mergeCell ref="N57:O57"/>
    <mergeCell ref="AD21:AE21"/>
    <mergeCell ref="AD22:AE22"/>
    <mergeCell ref="AF21:AG21"/>
    <mergeCell ref="AF22:AG22"/>
    <mergeCell ref="B3:N3"/>
    <mergeCell ref="L19:V19"/>
    <mergeCell ref="W19:AH19"/>
    <mergeCell ref="X21:AA21"/>
    <mergeCell ref="E5:N5"/>
    <mergeCell ref="E7:N7"/>
    <mergeCell ref="C13:D13"/>
    <mergeCell ref="C18:D18"/>
    <mergeCell ref="AF20:AG20"/>
    <mergeCell ref="AD20:AE20"/>
    <mergeCell ref="E18:N18"/>
    <mergeCell ref="E11:N11"/>
    <mergeCell ref="B10:N10"/>
    <mergeCell ref="R20:U20"/>
    <mergeCell ref="R21:U21"/>
    <mergeCell ref="R22:U22"/>
    <mergeCell ref="A2:O2"/>
    <mergeCell ref="C17:D17"/>
    <mergeCell ref="E17:N17"/>
    <mergeCell ref="E14:N14"/>
    <mergeCell ref="E15:N15"/>
    <mergeCell ref="E8:N8"/>
    <mergeCell ref="E9:N9"/>
    <mergeCell ref="C14:D14"/>
    <mergeCell ref="C15:D15"/>
    <mergeCell ref="E12:N12"/>
    <mergeCell ref="E13:N13"/>
    <mergeCell ref="C16:D16"/>
    <mergeCell ref="C12:D12"/>
    <mergeCell ref="E16:N16"/>
    <mergeCell ref="C4:D4"/>
    <mergeCell ref="C5:D5"/>
    <mergeCell ref="C7:D7"/>
    <mergeCell ref="C8:D8"/>
    <mergeCell ref="C9:D9"/>
    <mergeCell ref="C11:D11"/>
    <mergeCell ref="B6:N6"/>
    <mergeCell ref="E4:N4"/>
    <mergeCell ref="AF23:AG23"/>
    <mergeCell ref="AF24:AG24"/>
    <mergeCell ref="AF25:AG25"/>
    <mergeCell ref="AF26:AG26"/>
    <mergeCell ref="AB23:AC23"/>
    <mergeCell ref="AB24:AC24"/>
    <mergeCell ref="AB25:AC25"/>
    <mergeCell ref="AD23:AE23"/>
    <mergeCell ref="AD24:AE24"/>
    <mergeCell ref="AD25:AE25"/>
    <mergeCell ref="B25:F25"/>
    <mergeCell ref="G22:J22"/>
    <mergeCell ref="G23:J23"/>
    <mergeCell ref="G24:J24"/>
    <mergeCell ref="G25:J25"/>
    <mergeCell ref="X22:AA22"/>
    <mergeCell ref="M24:Q24"/>
    <mergeCell ref="M20:Q20"/>
    <mergeCell ref="M21:Q21"/>
    <mergeCell ref="M22:Q22"/>
    <mergeCell ref="M23:Q23"/>
    <mergeCell ref="X24:AA24"/>
    <mergeCell ref="G20:J20"/>
    <mergeCell ref="G21:J21"/>
    <mergeCell ref="M25:Q25"/>
    <mergeCell ref="R23:U23"/>
    <mergeCell ref="R24:U24"/>
    <mergeCell ref="R25:U25"/>
    <mergeCell ref="B66:C66"/>
    <mergeCell ref="D66:K66"/>
    <mergeCell ref="B65:C65"/>
    <mergeCell ref="D65:F65"/>
    <mergeCell ref="G65:I65"/>
    <mergeCell ref="B22:F22"/>
    <mergeCell ref="B23:F23"/>
    <mergeCell ref="B24:F24"/>
    <mergeCell ref="B62:C62"/>
    <mergeCell ref="D62:K62"/>
    <mergeCell ref="B64:C64"/>
    <mergeCell ref="D64:F64"/>
    <mergeCell ref="G64:I64"/>
    <mergeCell ref="J64:K64"/>
    <mergeCell ref="J60:K60"/>
    <mergeCell ref="B60:C60"/>
    <mergeCell ref="D60:F60"/>
    <mergeCell ref="G60:I60"/>
    <mergeCell ref="B61:C61"/>
    <mergeCell ref="D61:F61"/>
    <mergeCell ref="J65:K65"/>
    <mergeCell ref="G61:I61"/>
    <mergeCell ref="B58:C58"/>
    <mergeCell ref="D58:K58"/>
    <mergeCell ref="A28:E28"/>
    <mergeCell ref="F28:H28"/>
    <mergeCell ref="I28:P28"/>
    <mergeCell ref="R28:V28"/>
    <mergeCell ref="W28:Y28"/>
    <mergeCell ref="A38:E38"/>
    <mergeCell ref="F38:H38"/>
    <mergeCell ref="I38:P38"/>
    <mergeCell ref="W38:Y38"/>
    <mergeCell ref="A1:C1"/>
    <mergeCell ref="D1:O1"/>
    <mergeCell ref="R38:V38"/>
    <mergeCell ref="A19:K19"/>
    <mergeCell ref="B20:F20"/>
    <mergeCell ref="B21:F21"/>
    <mergeCell ref="R58:T58"/>
    <mergeCell ref="R59:T59"/>
    <mergeCell ref="R60:T60"/>
    <mergeCell ref="U58:X58"/>
    <mergeCell ref="U59:X59"/>
    <mergeCell ref="U60:X60"/>
    <mergeCell ref="B56:C56"/>
    <mergeCell ref="D56:F56"/>
    <mergeCell ref="J56:K56"/>
    <mergeCell ref="A54:P54"/>
    <mergeCell ref="G56:I56"/>
    <mergeCell ref="A47:E47"/>
    <mergeCell ref="F47:H47"/>
    <mergeCell ref="I47:P47"/>
    <mergeCell ref="W47:Y47"/>
    <mergeCell ref="X25:AA25"/>
    <mergeCell ref="X26:AA26"/>
    <mergeCell ref="X20:AA20"/>
    <mergeCell ref="A42:E42"/>
    <mergeCell ref="F42:H42"/>
    <mergeCell ref="I42:P42"/>
    <mergeCell ref="J61:K61"/>
    <mergeCell ref="L62:M62"/>
    <mergeCell ref="N62:O62"/>
    <mergeCell ref="R61:T61"/>
    <mergeCell ref="R62:T62"/>
    <mergeCell ref="U61:X61"/>
    <mergeCell ref="U62:X62"/>
    <mergeCell ref="L61:M61"/>
    <mergeCell ref="N61:O61"/>
    <mergeCell ref="G57:I57"/>
    <mergeCell ref="R47:V47"/>
    <mergeCell ref="Q57:Y57"/>
    <mergeCell ref="BP65:BQ65"/>
    <mergeCell ref="BP66:BQ66"/>
    <mergeCell ref="BN59:BO59"/>
    <mergeCell ref="BP59:BQ59"/>
    <mergeCell ref="BN60:BO60"/>
    <mergeCell ref="L64:M64"/>
    <mergeCell ref="N64:O64"/>
    <mergeCell ref="R64:X64"/>
    <mergeCell ref="AU63:AW63"/>
    <mergeCell ref="BL59:BM59"/>
    <mergeCell ref="BP60:BQ60"/>
    <mergeCell ref="BP61:BQ61"/>
    <mergeCell ref="BP62:BQ62"/>
    <mergeCell ref="BP63:BQ63"/>
    <mergeCell ref="BP64:BQ64"/>
    <mergeCell ref="AA66:AE66"/>
    <mergeCell ref="AF66:AG66"/>
    <mergeCell ref="L66:M66"/>
    <mergeCell ref="N66:O66"/>
    <mergeCell ref="R65:X65"/>
    <mergeCell ref="AF64:AG64"/>
    <mergeCell ref="BN63:BO63"/>
    <mergeCell ref="AI62:AK62"/>
    <mergeCell ref="AF59:AG59"/>
  </mergeCells>
  <phoneticPr fontId="3" type="noConversion"/>
  <pageMargins left="0.5" right="0.5" top="0.5" bottom="0.5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V48"/>
  <sheetViews>
    <sheetView workbookViewId="0">
      <selection activeCell="AT19" sqref="AT19"/>
    </sheetView>
  </sheetViews>
  <sheetFormatPr defaultColWidth="3.140625" defaultRowHeight="12"/>
  <cols>
    <col min="1" max="1" width="3.140625" style="4"/>
    <col min="2" max="2" width="3.42578125" style="4" customWidth="1"/>
    <col min="3" max="12" width="3.140625" style="4"/>
    <col min="13" max="13" width="4" style="4" bestFit="1" customWidth="1"/>
    <col min="14" max="42" width="3.140625" style="4"/>
    <col min="43" max="43" width="2.85546875" style="4" customWidth="1"/>
    <col min="44" max="16384" width="3.140625" style="4"/>
  </cols>
  <sheetData>
    <row r="1" spans="1:48" ht="13.5" thickBot="1">
      <c r="A1" s="277" t="s">
        <v>29</v>
      </c>
      <c r="B1" s="278"/>
      <c r="C1" s="278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78" t="s">
        <v>30</v>
      </c>
      <c r="P1" s="278"/>
      <c r="Q1" s="278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78" t="s">
        <v>32</v>
      </c>
      <c r="AE1" s="278"/>
      <c r="AF1" s="278"/>
      <c r="AG1" s="278"/>
      <c r="AH1" s="284"/>
      <c r="AI1" s="284"/>
      <c r="AJ1" s="284"/>
      <c r="AK1" s="284"/>
      <c r="AL1" s="284"/>
      <c r="AM1" s="284"/>
      <c r="AN1" s="284"/>
      <c r="AO1" s="284"/>
      <c r="AP1" s="284"/>
      <c r="AQ1" s="304"/>
    </row>
    <row r="2" spans="1:48" ht="12.75" customHeight="1">
      <c r="A2" s="262" t="s">
        <v>223</v>
      </c>
      <c r="B2" s="263"/>
      <c r="C2" s="263"/>
      <c r="D2" s="263"/>
      <c r="E2" s="263"/>
      <c r="F2" s="263"/>
      <c r="G2" s="263"/>
      <c r="H2" s="263"/>
      <c r="I2" s="263"/>
      <c r="J2" s="264"/>
      <c r="K2" s="452" t="s">
        <v>398</v>
      </c>
      <c r="L2" s="453"/>
      <c r="M2" s="453"/>
      <c r="N2" s="453"/>
      <c r="O2" s="453"/>
      <c r="P2" s="453"/>
      <c r="Q2" s="453"/>
      <c r="R2" s="453"/>
      <c r="S2" s="45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2"/>
      <c r="AE2" s="262" t="s">
        <v>224</v>
      </c>
      <c r="AF2" s="263"/>
      <c r="AG2" s="263"/>
      <c r="AH2" s="263"/>
      <c r="AI2" s="263"/>
      <c r="AJ2" s="263"/>
      <c r="AK2" s="263"/>
      <c r="AL2" s="263"/>
      <c r="AM2" s="263"/>
      <c r="AN2" s="263"/>
      <c r="AO2" s="263"/>
      <c r="AP2" s="263"/>
      <c r="AQ2" s="264"/>
    </row>
    <row r="3" spans="1:48">
      <c r="A3" s="8"/>
      <c r="B3" s="3" t="s">
        <v>36</v>
      </c>
      <c r="C3" s="3"/>
      <c r="D3" s="3"/>
      <c r="E3" s="3"/>
      <c r="F3" s="260"/>
      <c r="G3" s="260"/>
      <c r="H3" s="260"/>
      <c r="I3" s="5"/>
      <c r="J3" s="9"/>
      <c r="K3" s="8"/>
      <c r="L3" s="261" t="s">
        <v>198</v>
      </c>
      <c r="M3" s="261"/>
      <c r="N3" s="261"/>
      <c r="O3" s="261"/>
      <c r="P3" s="260"/>
      <c r="Q3" s="260"/>
      <c r="R3" s="260"/>
      <c r="S3" s="446" t="s">
        <v>220</v>
      </c>
      <c r="T3" s="446"/>
      <c r="U3" s="261" t="s">
        <v>207</v>
      </c>
      <c r="V3" s="261"/>
      <c r="W3" s="261"/>
      <c r="X3" s="261"/>
      <c r="Y3" s="260"/>
      <c r="Z3" s="260"/>
      <c r="AA3" s="260"/>
      <c r="AB3" s="446" t="s">
        <v>221</v>
      </c>
      <c r="AC3" s="446"/>
      <c r="AD3" s="9"/>
      <c r="AE3" s="8"/>
      <c r="AG3" s="347" t="s">
        <v>197</v>
      </c>
      <c r="AH3" s="347"/>
      <c r="AI3" s="347"/>
      <c r="AJ3" s="347"/>
      <c r="AK3" s="347"/>
      <c r="AL3" s="455" t="s">
        <v>74</v>
      </c>
      <c r="AM3" s="455"/>
      <c r="AN3" s="455"/>
      <c r="AO3" s="455"/>
      <c r="AQ3" s="9"/>
    </row>
    <row r="4" spans="1:48">
      <c r="A4" s="8"/>
      <c r="B4" s="19" t="s">
        <v>34</v>
      </c>
      <c r="C4" s="19"/>
      <c r="D4" s="19"/>
      <c r="E4" s="19"/>
      <c r="F4" s="302"/>
      <c r="G4" s="302"/>
      <c r="H4" s="302"/>
      <c r="I4" s="18"/>
      <c r="J4" s="9"/>
      <c r="K4" s="8"/>
      <c r="L4" s="283" t="s">
        <v>199</v>
      </c>
      <c r="M4" s="283"/>
      <c r="N4" s="283"/>
      <c r="O4" s="283"/>
      <c r="P4" s="302"/>
      <c r="Q4" s="302"/>
      <c r="R4" s="302"/>
      <c r="S4" s="454" t="s">
        <v>26</v>
      </c>
      <c r="T4" s="454"/>
      <c r="U4" s="283" t="s">
        <v>208</v>
      </c>
      <c r="V4" s="283"/>
      <c r="W4" s="283"/>
      <c r="X4" s="283"/>
      <c r="Y4" s="302"/>
      <c r="Z4" s="302"/>
      <c r="AA4" s="302"/>
      <c r="AB4" s="454" t="s">
        <v>221</v>
      </c>
      <c r="AC4" s="454"/>
      <c r="AD4" s="9"/>
      <c r="AE4" s="315" t="s">
        <v>678</v>
      </c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316"/>
    </row>
    <row r="5" spans="1:48" ht="12.75">
      <c r="A5" s="8"/>
      <c r="B5" s="3" t="s">
        <v>35</v>
      </c>
      <c r="C5" s="3"/>
      <c r="D5" s="3"/>
      <c r="E5" s="3"/>
      <c r="F5" s="260"/>
      <c r="G5" s="260"/>
      <c r="H5" s="260"/>
      <c r="I5" s="5"/>
      <c r="J5" s="9"/>
      <c r="K5" s="8"/>
      <c r="L5" s="261" t="s">
        <v>200</v>
      </c>
      <c r="M5" s="261"/>
      <c r="N5" s="261"/>
      <c r="O5" s="261"/>
      <c r="P5" s="260"/>
      <c r="Q5" s="260"/>
      <c r="R5" s="260"/>
      <c r="S5" s="446" t="s">
        <v>221</v>
      </c>
      <c r="T5" s="446"/>
      <c r="U5" s="261" t="s">
        <v>209</v>
      </c>
      <c r="V5" s="261"/>
      <c r="W5" s="261"/>
      <c r="X5" s="261"/>
      <c r="Y5" s="260"/>
      <c r="Z5" s="260"/>
      <c r="AA5" s="260"/>
      <c r="AB5" s="446" t="s">
        <v>221</v>
      </c>
      <c r="AC5" s="446"/>
      <c r="AD5" s="9"/>
      <c r="AE5" s="36" t="s">
        <v>680</v>
      </c>
      <c r="AF5" s="308" t="s">
        <v>1009</v>
      </c>
      <c r="AG5" s="308"/>
      <c r="AH5" s="308"/>
      <c r="AI5" s="308" t="s">
        <v>677</v>
      </c>
      <c r="AJ5" s="308"/>
      <c r="AK5" s="308"/>
      <c r="AL5" s="308"/>
      <c r="AM5" s="308"/>
      <c r="AN5" s="308" t="s">
        <v>1009</v>
      </c>
      <c r="AO5" s="308"/>
      <c r="AP5" s="308"/>
      <c r="AQ5" s="37" t="s">
        <v>680</v>
      </c>
      <c r="AT5" s="6"/>
      <c r="AU5" s="6"/>
      <c r="AV5" s="6"/>
    </row>
    <row r="6" spans="1:48">
      <c r="A6" s="8"/>
      <c r="B6" s="19" t="s">
        <v>37</v>
      </c>
      <c r="C6" s="17"/>
      <c r="D6" s="17"/>
      <c r="E6" s="17"/>
      <c r="F6" s="302"/>
      <c r="G6" s="302"/>
      <c r="H6" s="302"/>
      <c r="I6" s="18"/>
      <c r="J6" s="9"/>
      <c r="K6" s="8"/>
      <c r="L6" s="283" t="s">
        <v>201</v>
      </c>
      <c r="M6" s="283"/>
      <c r="N6" s="283"/>
      <c r="O6" s="283"/>
      <c r="P6" s="302"/>
      <c r="Q6" s="302"/>
      <c r="R6" s="302"/>
      <c r="S6" s="454" t="s">
        <v>26</v>
      </c>
      <c r="T6" s="454"/>
      <c r="U6" s="283" t="s">
        <v>210</v>
      </c>
      <c r="V6" s="283"/>
      <c r="W6" s="283"/>
      <c r="X6" s="283"/>
      <c r="Y6" s="302"/>
      <c r="Z6" s="302"/>
      <c r="AA6" s="302"/>
      <c r="AB6" s="454" t="s">
        <v>220</v>
      </c>
      <c r="AC6" s="454"/>
      <c r="AD6" s="9"/>
      <c r="AE6" s="305" t="s">
        <v>681</v>
      </c>
      <c r="AF6" s="319" t="s">
        <v>679</v>
      </c>
      <c r="AG6" s="319"/>
      <c r="AH6" s="319"/>
      <c r="AI6" s="26"/>
      <c r="AJ6" s="319" t="s">
        <v>311</v>
      </c>
      <c r="AK6" s="319"/>
      <c r="AL6" s="319"/>
      <c r="AM6" s="26"/>
      <c r="AN6" s="319" t="s">
        <v>217</v>
      </c>
      <c r="AO6" s="319"/>
      <c r="AP6" s="319"/>
      <c r="AQ6" s="317" t="s">
        <v>682</v>
      </c>
    </row>
    <row r="7" spans="1:48">
      <c r="A7" s="8"/>
      <c r="B7" s="3" t="s">
        <v>195</v>
      </c>
      <c r="F7" s="260"/>
      <c r="G7" s="260"/>
      <c r="H7" s="260"/>
      <c r="I7" s="5"/>
      <c r="J7" s="9"/>
      <c r="K7" s="8"/>
      <c r="L7" s="261" t="s">
        <v>202</v>
      </c>
      <c r="M7" s="261"/>
      <c r="N7" s="261"/>
      <c r="O7" s="261"/>
      <c r="P7" s="260"/>
      <c r="Q7" s="260"/>
      <c r="R7" s="260"/>
      <c r="S7" s="446" t="s">
        <v>220</v>
      </c>
      <c r="T7" s="446"/>
      <c r="U7" s="261" t="s">
        <v>211</v>
      </c>
      <c r="V7" s="261"/>
      <c r="W7" s="261"/>
      <c r="X7" s="261"/>
      <c r="Y7" s="260"/>
      <c r="Z7" s="260"/>
      <c r="AA7" s="260"/>
      <c r="AB7" s="446" t="s">
        <v>26</v>
      </c>
      <c r="AC7" s="446"/>
      <c r="AD7" s="9"/>
      <c r="AE7" s="305"/>
      <c r="AF7" s="309" t="s">
        <v>683</v>
      </c>
      <c r="AG7" s="309"/>
      <c r="AH7" s="309"/>
      <c r="AI7" s="309"/>
      <c r="AJ7" s="309"/>
      <c r="AK7" s="309"/>
      <c r="AL7" s="309"/>
      <c r="AM7" s="309"/>
      <c r="AN7" s="309"/>
      <c r="AO7" s="309"/>
      <c r="AP7" s="309"/>
      <c r="AQ7" s="317"/>
    </row>
    <row r="8" spans="1:48" ht="12.75">
      <c r="A8" s="8"/>
      <c r="B8" s="19" t="s">
        <v>38</v>
      </c>
      <c r="C8" s="17"/>
      <c r="D8" s="17"/>
      <c r="E8" s="17"/>
      <c r="F8" s="302"/>
      <c r="G8" s="302"/>
      <c r="H8" s="302"/>
      <c r="I8" s="18"/>
      <c r="J8" s="9"/>
      <c r="K8" s="8"/>
      <c r="L8" s="283" t="s">
        <v>203</v>
      </c>
      <c r="M8" s="283"/>
      <c r="N8" s="283"/>
      <c r="O8" s="283"/>
      <c r="P8" s="302"/>
      <c r="Q8" s="302"/>
      <c r="R8" s="302"/>
      <c r="S8" s="454" t="s">
        <v>26</v>
      </c>
      <c r="T8" s="454"/>
      <c r="U8" s="283" t="s">
        <v>212</v>
      </c>
      <c r="V8" s="283"/>
      <c r="W8" s="283"/>
      <c r="X8" s="283"/>
      <c r="Y8" s="302"/>
      <c r="Z8" s="302"/>
      <c r="AA8" s="302"/>
      <c r="AB8" s="454" t="s">
        <v>26</v>
      </c>
      <c r="AC8" s="454"/>
      <c r="AD8" s="9"/>
      <c r="AE8" s="305"/>
      <c r="AF8" s="40"/>
      <c r="AG8" s="41"/>
      <c r="AH8" s="41"/>
      <c r="AI8" s="41"/>
      <c r="AJ8" s="41"/>
      <c r="AK8" s="41"/>
      <c r="AL8" s="41"/>
      <c r="AM8" s="41"/>
      <c r="AN8" s="41"/>
      <c r="AO8" s="41"/>
      <c r="AP8" s="42"/>
      <c r="AQ8" s="317"/>
    </row>
    <row r="9" spans="1:48">
      <c r="A9" s="8"/>
      <c r="J9" s="9"/>
      <c r="K9" s="8"/>
      <c r="L9" s="261" t="s">
        <v>218</v>
      </c>
      <c r="M9" s="261"/>
      <c r="N9" s="261"/>
      <c r="O9" s="261"/>
      <c r="P9" s="260"/>
      <c r="Q9" s="260"/>
      <c r="R9" s="260"/>
      <c r="S9" s="446" t="s">
        <v>220</v>
      </c>
      <c r="T9" s="446"/>
      <c r="U9" s="261" t="s">
        <v>213</v>
      </c>
      <c r="V9" s="261"/>
      <c r="W9" s="261"/>
      <c r="X9" s="261"/>
      <c r="Y9" s="260"/>
      <c r="Z9" s="260"/>
      <c r="AA9" s="260"/>
      <c r="AB9" s="446" t="s">
        <v>220</v>
      </c>
      <c r="AC9" s="446"/>
      <c r="AD9" s="9"/>
      <c r="AE9" s="305"/>
      <c r="AF9" s="43"/>
      <c r="AG9" s="44"/>
      <c r="AH9" s="44"/>
      <c r="AI9" s="44"/>
      <c r="AJ9" s="44"/>
      <c r="AK9" s="44"/>
      <c r="AL9" s="44"/>
      <c r="AM9" s="44"/>
      <c r="AN9" s="44"/>
      <c r="AO9" s="44"/>
      <c r="AP9" s="45"/>
      <c r="AQ9" s="317"/>
    </row>
    <row r="10" spans="1:48">
      <c r="A10" s="8"/>
      <c r="B10" s="293" t="s">
        <v>39</v>
      </c>
      <c r="C10" s="293"/>
      <c r="D10" s="293"/>
      <c r="E10" s="293"/>
      <c r="F10" s="294"/>
      <c r="G10" s="295"/>
      <c r="H10" s="295"/>
      <c r="I10" s="296"/>
      <c r="J10" s="9"/>
      <c r="K10" s="8"/>
      <c r="L10" s="283" t="s">
        <v>204</v>
      </c>
      <c r="M10" s="283"/>
      <c r="N10" s="283"/>
      <c r="O10" s="283"/>
      <c r="P10" s="302"/>
      <c r="Q10" s="302"/>
      <c r="R10" s="302"/>
      <c r="S10" s="454" t="s">
        <v>221</v>
      </c>
      <c r="T10" s="454"/>
      <c r="U10" s="283" t="s">
        <v>214</v>
      </c>
      <c r="V10" s="283"/>
      <c r="W10" s="283"/>
      <c r="X10" s="283"/>
      <c r="Y10" s="302"/>
      <c r="Z10" s="302"/>
      <c r="AA10" s="302"/>
      <c r="AB10" s="454" t="s">
        <v>26</v>
      </c>
      <c r="AC10" s="454"/>
      <c r="AD10" s="9"/>
      <c r="AE10" s="305"/>
      <c r="AF10" s="303" t="s">
        <v>684</v>
      </c>
      <c r="AG10" s="303"/>
      <c r="AH10" s="303"/>
      <c r="AI10" s="303"/>
      <c r="AJ10" s="303"/>
      <c r="AK10" s="303"/>
      <c r="AL10" s="303"/>
      <c r="AM10" s="303"/>
      <c r="AN10" s="303"/>
      <c r="AO10" s="303"/>
      <c r="AP10" s="303"/>
      <c r="AQ10" s="317"/>
    </row>
    <row r="11" spans="1:48" ht="12.75">
      <c r="A11" s="8"/>
      <c r="B11" s="292" t="s">
        <v>244</v>
      </c>
      <c r="C11" s="292"/>
      <c r="D11" s="292"/>
      <c r="E11" s="292"/>
      <c r="F11" s="292"/>
      <c r="G11" s="292"/>
      <c r="H11" s="292"/>
      <c r="I11" s="292"/>
      <c r="J11" s="9"/>
      <c r="K11" s="8"/>
      <c r="L11" s="261" t="s">
        <v>205</v>
      </c>
      <c r="M11" s="261"/>
      <c r="N11" s="261"/>
      <c r="O11" s="261"/>
      <c r="P11" s="260"/>
      <c r="Q11" s="260"/>
      <c r="R11" s="260"/>
      <c r="S11" s="446" t="s">
        <v>26</v>
      </c>
      <c r="T11" s="446"/>
      <c r="U11" s="261" t="s">
        <v>215</v>
      </c>
      <c r="V11" s="261"/>
      <c r="W11" s="261"/>
      <c r="X11" s="261"/>
      <c r="Y11" s="260"/>
      <c r="Z11" s="260"/>
      <c r="AA11" s="260"/>
      <c r="AB11" s="446" t="s">
        <v>26</v>
      </c>
      <c r="AC11" s="446"/>
      <c r="AD11" s="9"/>
      <c r="AE11" s="305"/>
      <c r="AF11" s="40"/>
      <c r="AG11" s="41"/>
      <c r="AH11" s="41"/>
      <c r="AI11" s="41"/>
      <c r="AJ11" s="41"/>
      <c r="AK11" s="41"/>
      <c r="AL11" s="41"/>
      <c r="AM11" s="41"/>
      <c r="AN11" s="41"/>
      <c r="AO11" s="41"/>
      <c r="AP11" s="42"/>
      <c r="AQ11" s="317"/>
    </row>
    <row r="12" spans="1:48" ht="12.75" thickBot="1">
      <c r="A12" s="10"/>
      <c r="B12" s="11"/>
      <c r="C12" s="11"/>
      <c r="D12" s="11"/>
      <c r="E12" s="11"/>
      <c r="F12" s="11"/>
      <c r="G12" s="11"/>
      <c r="H12" s="11"/>
      <c r="I12" s="11"/>
      <c r="J12" s="12"/>
      <c r="K12" s="10"/>
      <c r="L12" s="300" t="s">
        <v>206</v>
      </c>
      <c r="M12" s="300"/>
      <c r="N12" s="300"/>
      <c r="O12" s="300"/>
      <c r="P12" s="323"/>
      <c r="Q12" s="323"/>
      <c r="R12" s="323"/>
      <c r="S12" s="456" t="s">
        <v>221</v>
      </c>
      <c r="T12" s="456"/>
      <c r="U12" s="300"/>
      <c r="V12" s="300"/>
      <c r="W12" s="300"/>
      <c r="X12" s="300"/>
      <c r="Y12" s="323"/>
      <c r="Z12" s="323"/>
      <c r="AA12" s="323"/>
      <c r="AB12" s="456"/>
      <c r="AC12" s="456"/>
      <c r="AD12" s="12"/>
      <c r="AE12" s="39"/>
      <c r="AF12" s="46"/>
      <c r="AG12" s="35"/>
      <c r="AH12" s="35"/>
      <c r="AI12" s="35"/>
      <c r="AJ12" s="35"/>
      <c r="AK12" s="35"/>
      <c r="AL12" s="35"/>
      <c r="AM12" s="35"/>
      <c r="AN12" s="35"/>
      <c r="AO12" s="35"/>
      <c r="AP12" s="47"/>
      <c r="AQ12" s="38"/>
    </row>
    <row r="13" spans="1:48">
      <c r="A13" s="262" t="s">
        <v>248</v>
      </c>
      <c r="B13" s="263"/>
      <c r="C13" s="263"/>
      <c r="D13" s="263"/>
      <c r="E13" s="263"/>
      <c r="F13" s="263"/>
      <c r="G13" s="263"/>
      <c r="H13" s="263"/>
      <c r="I13" s="263"/>
      <c r="J13" s="263"/>
      <c r="K13" s="263"/>
      <c r="L13" s="263"/>
      <c r="M13" s="263"/>
      <c r="N13" s="264"/>
      <c r="O13" s="8"/>
      <c r="AC13" s="271" t="s">
        <v>247</v>
      </c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3"/>
    </row>
    <row r="14" spans="1:48">
      <c r="A14" s="275" t="s">
        <v>259</v>
      </c>
      <c r="B14" s="276"/>
      <c r="N14" s="9"/>
      <c r="O14" s="8"/>
      <c r="AC14" s="15" t="s">
        <v>226</v>
      </c>
      <c r="AD14" s="3"/>
      <c r="AQ14" s="9"/>
    </row>
    <row r="15" spans="1:48">
      <c r="A15" s="13"/>
      <c r="B15" s="457" t="s">
        <v>187</v>
      </c>
      <c r="C15" s="457"/>
      <c r="D15" s="467"/>
      <c r="E15" s="467"/>
      <c r="F15" s="467"/>
      <c r="G15" s="463" t="s">
        <v>188</v>
      </c>
      <c r="H15" s="463"/>
      <c r="I15" s="464"/>
      <c r="J15" s="464"/>
      <c r="K15" s="463" t="s">
        <v>189</v>
      </c>
      <c r="L15" s="463"/>
      <c r="M15" s="464"/>
      <c r="N15" s="465"/>
      <c r="O15" s="8"/>
      <c r="AC15" s="8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9"/>
    </row>
    <row r="16" spans="1:48">
      <c r="A16" s="14"/>
      <c r="B16" s="447" t="s">
        <v>190</v>
      </c>
      <c r="C16" s="447"/>
      <c r="D16" s="448"/>
      <c r="E16" s="448"/>
      <c r="F16" s="448"/>
      <c r="G16" s="449" t="s">
        <v>191</v>
      </c>
      <c r="H16" s="449"/>
      <c r="I16" s="347"/>
      <c r="J16" s="347"/>
      <c r="K16" s="449" t="s">
        <v>192</v>
      </c>
      <c r="L16" s="449"/>
      <c r="M16" s="347"/>
      <c r="N16" s="348"/>
      <c r="O16" s="8"/>
      <c r="AC16" s="8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9"/>
    </row>
    <row r="17" spans="1:43">
      <c r="A17" s="14"/>
      <c r="B17" s="450" t="s">
        <v>193</v>
      </c>
      <c r="C17" s="450"/>
      <c r="D17" s="459"/>
      <c r="E17" s="459"/>
      <c r="F17" s="460" t="s">
        <v>194</v>
      </c>
      <c r="G17" s="460"/>
      <c r="H17" s="461" t="s">
        <v>253</v>
      </c>
      <c r="I17" s="461"/>
      <c r="J17" s="461"/>
      <c r="K17" s="461"/>
      <c r="L17" s="461"/>
      <c r="M17" s="461"/>
      <c r="N17" s="462"/>
      <c r="O17" s="8"/>
      <c r="AC17" s="8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9"/>
    </row>
    <row r="18" spans="1:43">
      <c r="A18" s="211" t="s">
        <v>259</v>
      </c>
      <c r="B18" s="212"/>
      <c r="N18" s="9"/>
      <c r="O18" s="8"/>
      <c r="AC18" s="8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9"/>
    </row>
    <row r="19" spans="1:43">
      <c r="A19" s="13"/>
      <c r="B19" s="457" t="s">
        <v>187</v>
      </c>
      <c r="C19" s="457"/>
      <c r="D19" s="467"/>
      <c r="E19" s="467"/>
      <c r="F19" s="467"/>
      <c r="G19" s="463" t="s">
        <v>188</v>
      </c>
      <c r="H19" s="463"/>
      <c r="I19" s="464"/>
      <c r="J19" s="464"/>
      <c r="K19" s="463" t="s">
        <v>189</v>
      </c>
      <c r="L19" s="463"/>
      <c r="M19" s="464"/>
      <c r="N19" s="465"/>
      <c r="O19" s="8"/>
      <c r="AC19" s="8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9"/>
    </row>
    <row r="20" spans="1:43">
      <c r="A20" s="14"/>
      <c r="B20" s="447" t="s">
        <v>190</v>
      </c>
      <c r="C20" s="447"/>
      <c r="D20" s="448"/>
      <c r="E20" s="448"/>
      <c r="F20" s="448"/>
      <c r="G20" s="449" t="s">
        <v>191</v>
      </c>
      <c r="H20" s="449"/>
      <c r="I20" s="347"/>
      <c r="J20" s="347"/>
      <c r="K20" s="449" t="s">
        <v>192</v>
      </c>
      <c r="L20" s="449"/>
      <c r="M20" s="347"/>
      <c r="N20" s="348"/>
      <c r="O20" s="8"/>
      <c r="AC20" s="8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9"/>
    </row>
    <row r="21" spans="1:43">
      <c r="A21" s="14"/>
      <c r="B21" s="450" t="s">
        <v>193</v>
      </c>
      <c r="C21" s="450"/>
      <c r="D21" s="459"/>
      <c r="E21" s="459"/>
      <c r="F21" s="460" t="s">
        <v>194</v>
      </c>
      <c r="G21" s="460"/>
      <c r="H21" s="461" t="s">
        <v>253</v>
      </c>
      <c r="I21" s="461"/>
      <c r="J21" s="461"/>
      <c r="K21" s="461"/>
      <c r="L21" s="461"/>
      <c r="M21" s="461"/>
      <c r="N21" s="462"/>
      <c r="O21" s="8"/>
      <c r="AC21" s="8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9"/>
    </row>
    <row r="22" spans="1:43">
      <c r="A22" s="211" t="s">
        <v>259</v>
      </c>
      <c r="B22" s="212"/>
      <c r="N22" s="9"/>
      <c r="O22" s="8"/>
      <c r="AC22" s="8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9"/>
    </row>
    <row r="23" spans="1:43">
      <c r="A23" s="13"/>
      <c r="B23" s="457" t="s">
        <v>187</v>
      </c>
      <c r="C23" s="457"/>
      <c r="D23" s="467"/>
      <c r="E23" s="467"/>
      <c r="F23" s="467"/>
      <c r="G23" s="463" t="s">
        <v>188</v>
      </c>
      <c r="H23" s="463"/>
      <c r="I23" s="464"/>
      <c r="J23" s="464"/>
      <c r="K23" s="463" t="s">
        <v>189</v>
      </c>
      <c r="L23" s="463"/>
      <c r="M23" s="464"/>
      <c r="N23" s="465"/>
      <c r="O23" s="8"/>
      <c r="AC23" s="8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9"/>
    </row>
    <row r="24" spans="1:43">
      <c r="A24" s="14"/>
      <c r="B24" s="447" t="s">
        <v>190</v>
      </c>
      <c r="C24" s="447"/>
      <c r="D24" s="448"/>
      <c r="E24" s="448"/>
      <c r="F24" s="448"/>
      <c r="G24" s="449" t="s">
        <v>191</v>
      </c>
      <c r="H24" s="449"/>
      <c r="I24" s="347"/>
      <c r="J24" s="347"/>
      <c r="K24" s="449" t="s">
        <v>192</v>
      </c>
      <c r="L24" s="449"/>
      <c r="M24" s="347"/>
      <c r="N24" s="348"/>
      <c r="O24" s="8"/>
      <c r="AC24" s="8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9"/>
    </row>
    <row r="25" spans="1:43">
      <c r="A25" s="14"/>
      <c r="B25" s="450" t="s">
        <v>193</v>
      </c>
      <c r="C25" s="450"/>
      <c r="D25" s="459"/>
      <c r="E25" s="459"/>
      <c r="F25" s="460" t="s">
        <v>194</v>
      </c>
      <c r="G25" s="460"/>
      <c r="H25" s="461" t="s">
        <v>253</v>
      </c>
      <c r="I25" s="461"/>
      <c r="J25" s="461"/>
      <c r="K25" s="461"/>
      <c r="L25" s="461"/>
      <c r="M25" s="461"/>
      <c r="N25" s="462"/>
      <c r="O25" s="8"/>
      <c r="AC25" s="8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9"/>
    </row>
    <row r="26" spans="1:43">
      <c r="A26" s="271" t="s">
        <v>740</v>
      </c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3"/>
      <c r="O26" s="8"/>
      <c r="AC26" s="8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9"/>
    </row>
    <row r="27" spans="1:43">
      <c r="A27" s="354" t="s">
        <v>985</v>
      </c>
      <c r="B27" s="276"/>
      <c r="C27" s="71" t="s">
        <v>717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2"/>
      <c r="O27" s="8"/>
      <c r="AC27" s="15" t="s">
        <v>227</v>
      </c>
      <c r="AQ27" s="9"/>
    </row>
    <row r="28" spans="1:43">
      <c r="A28" s="354" t="s">
        <v>987</v>
      </c>
      <c r="B28" s="276"/>
      <c r="C28" s="71" t="s">
        <v>1012</v>
      </c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2"/>
      <c r="O28" s="8"/>
      <c r="AC28" s="8"/>
      <c r="AD28" s="351" t="s">
        <v>31</v>
      </c>
      <c r="AE28" s="351"/>
      <c r="AF28" s="351"/>
      <c r="AG28" s="351"/>
      <c r="AH28" s="260"/>
      <c r="AI28" s="260"/>
      <c r="AJ28" s="260"/>
      <c r="AK28" s="260"/>
      <c r="AL28" s="445" t="s">
        <v>216</v>
      </c>
      <c r="AM28" s="445"/>
      <c r="AN28" s="445"/>
      <c r="AO28" s="260"/>
      <c r="AP28" s="260"/>
      <c r="AQ28" s="451"/>
    </row>
    <row r="29" spans="1:43">
      <c r="A29" s="354" t="s">
        <v>987</v>
      </c>
      <c r="B29" s="276"/>
      <c r="C29" s="71" t="s">
        <v>1011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2"/>
      <c r="O29" s="8"/>
      <c r="AC29" s="8"/>
      <c r="AD29" s="444" t="s">
        <v>219</v>
      </c>
      <c r="AE29" s="444"/>
      <c r="AF29" s="444"/>
      <c r="AG29" s="444"/>
      <c r="AH29" s="302"/>
      <c r="AI29" s="302"/>
      <c r="AJ29" s="302"/>
      <c r="AK29" s="302"/>
      <c r="AL29" s="444" t="s">
        <v>50</v>
      </c>
      <c r="AM29" s="444"/>
      <c r="AN29" s="444"/>
      <c r="AO29" s="302"/>
      <c r="AP29" s="302"/>
      <c r="AQ29" s="458"/>
    </row>
    <row r="30" spans="1:43">
      <c r="A30" s="354" t="s">
        <v>985</v>
      </c>
      <c r="B30" s="276"/>
      <c r="C30" s="71" t="s">
        <v>780</v>
      </c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2"/>
      <c r="O30" s="8"/>
      <c r="AC30" s="8"/>
      <c r="AD30" s="445" t="s">
        <v>33</v>
      </c>
      <c r="AE30" s="445"/>
      <c r="AF30" s="445"/>
      <c r="AG30" s="445"/>
      <c r="AH30" s="466"/>
      <c r="AI30" s="466"/>
      <c r="AJ30" s="466"/>
      <c r="AK30" s="466"/>
      <c r="AL30" s="445" t="s">
        <v>22</v>
      </c>
      <c r="AM30" s="445"/>
      <c r="AN30" s="445"/>
      <c r="AO30" s="260"/>
      <c r="AP30" s="260"/>
      <c r="AQ30" s="451"/>
    </row>
    <row r="31" spans="1:43">
      <c r="A31" s="354" t="s">
        <v>985</v>
      </c>
      <c r="B31" s="276"/>
      <c r="C31" s="71" t="s">
        <v>715</v>
      </c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2"/>
      <c r="O31" s="8"/>
      <c r="AC31" s="8"/>
      <c r="AD31" s="444" t="s">
        <v>48</v>
      </c>
      <c r="AE31" s="444"/>
      <c r="AF31" s="444"/>
      <c r="AG31" s="444"/>
      <c r="AH31" s="302"/>
      <c r="AI31" s="302"/>
      <c r="AJ31" s="302"/>
      <c r="AK31" s="302"/>
      <c r="AL31" s="444" t="s">
        <v>49</v>
      </c>
      <c r="AM31" s="444"/>
      <c r="AN31" s="444"/>
      <c r="AO31" s="302"/>
      <c r="AP31" s="302"/>
      <c r="AQ31" s="458"/>
    </row>
    <row r="32" spans="1:43">
      <c r="A32" s="354" t="s">
        <v>985</v>
      </c>
      <c r="B32" s="276"/>
      <c r="C32" s="71" t="s">
        <v>72</v>
      </c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2"/>
      <c r="O32" s="8"/>
      <c r="AC32" s="15" t="s">
        <v>228</v>
      </c>
      <c r="AD32" s="3"/>
      <c r="AQ32" s="9"/>
    </row>
    <row r="33" spans="1:43">
      <c r="A33" s="354" t="s">
        <v>987</v>
      </c>
      <c r="B33" s="276"/>
      <c r="C33" s="71" t="s">
        <v>728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2"/>
      <c r="O33" s="8"/>
      <c r="AC33" s="8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9"/>
    </row>
    <row r="34" spans="1:43" ht="12.75" thickBot="1">
      <c r="A34" s="275"/>
      <c r="B34" s="276"/>
      <c r="C34" s="71" t="s">
        <v>69</v>
      </c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2"/>
      <c r="O34" s="8"/>
      <c r="AC34" s="10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2"/>
    </row>
    <row r="35" spans="1:43">
      <c r="A35" s="354" t="s">
        <v>987</v>
      </c>
      <c r="B35" s="276"/>
      <c r="C35" s="71" t="s">
        <v>716</v>
      </c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2"/>
      <c r="O35" s="8"/>
      <c r="AC35" s="262" t="s">
        <v>254</v>
      </c>
      <c r="AD35" s="263"/>
      <c r="AE35" s="263"/>
      <c r="AF35" s="263"/>
      <c r="AG35" s="263"/>
      <c r="AH35" s="263"/>
      <c r="AI35" s="263"/>
      <c r="AJ35" s="263"/>
      <c r="AK35" s="263"/>
      <c r="AL35" s="263"/>
      <c r="AM35" s="263"/>
      <c r="AN35" s="263"/>
      <c r="AO35" s="263"/>
      <c r="AP35" s="263"/>
      <c r="AQ35" s="264"/>
    </row>
    <row r="36" spans="1:43" ht="12.75" thickBot="1">
      <c r="A36" s="275"/>
      <c r="B36" s="276"/>
      <c r="C36" s="71" t="s">
        <v>71</v>
      </c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2"/>
      <c r="O36" s="8"/>
      <c r="AC36" s="8"/>
      <c r="AD36" s="2"/>
      <c r="AI36" s="7"/>
      <c r="AQ36" s="9"/>
    </row>
    <row r="37" spans="1:43">
      <c r="A37" s="354" t="s">
        <v>985</v>
      </c>
      <c r="B37" s="276"/>
      <c r="C37" s="71" t="s">
        <v>70</v>
      </c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2"/>
      <c r="O37" s="262" t="s">
        <v>67</v>
      </c>
      <c r="P37" s="263"/>
      <c r="Q37" s="263"/>
      <c r="R37" s="263"/>
      <c r="S37" s="263"/>
      <c r="T37" s="263"/>
      <c r="U37" s="263"/>
      <c r="V37" s="264"/>
      <c r="W37" s="23"/>
      <c r="X37" s="24" t="s">
        <v>245</v>
      </c>
      <c r="Y37" s="24"/>
      <c r="Z37" s="24"/>
      <c r="AA37" s="24"/>
      <c r="AB37" s="25"/>
      <c r="AC37" s="8"/>
      <c r="AD37" s="2"/>
      <c r="AI37" s="7"/>
      <c r="AQ37" s="9"/>
    </row>
    <row r="38" spans="1:43">
      <c r="A38" s="354" t="s">
        <v>988</v>
      </c>
      <c r="B38" s="27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9"/>
      <c r="O38" s="8"/>
      <c r="R38" s="297" t="s">
        <v>46</v>
      </c>
      <c r="S38" s="297"/>
      <c r="T38" s="297" t="s">
        <v>47</v>
      </c>
      <c r="U38" s="297"/>
      <c r="V38" s="9"/>
      <c r="W38" s="8"/>
      <c r="X38" s="288" t="s">
        <v>220</v>
      </c>
      <c r="Y38" s="288"/>
      <c r="Z38" s="301">
        <v>0.1</v>
      </c>
      <c r="AA38" s="301"/>
      <c r="AB38" s="9"/>
      <c r="AC38" s="8"/>
      <c r="AD38" s="2"/>
      <c r="AI38" s="7"/>
      <c r="AQ38" s="9"/>
    </row>
    <row r="39" spans="1:43">
      <c r="A39" s="354" t="s">
        <v>988</v>
      </c>
      <c r="B39" s="27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9"/>
      <c r="O39" s="8"/>
      <c r="P39" s="3" t="s">
        <v>42</v>
      </c>
      <c r="Q39" s="3"/>
      <c r="R39" s="288"/>
      <c r="S39" s="288"/>
      <c r="T39" s="288"/>
      <c r="U39" s="288"/>
      <c r="V39" s="9"/>
      <c r="W39" s="8"/>
      <c r="X39" s="289" t="s">
        <v>25</v>
      </c>
      <c r="Y39" s="289"/>
      <c r="Z39" s="290">
        <v>0.28000000000000003</v>
      </c>
      <c r="AA39" s="290"/>
      <c r="AB39" s="9"/>
      <c r="AC39" s="8"/>
      <c r="AD39" s="2"/>
      <c r="AI39" s="7"/>
      <c r="AQ39" s="9"/>
    </row>
    <row r="40" spans="1:43">
      <c r="A40" s="354" t="s">
        <v>988</v>
      </c>
      <c r="B40" s="27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O40" s="8"/>
      <c r="P40" s="19" t="s">
        <v>184</v>
      </c>
      <c r="Q40" s="19"/>
      <c r="R40" s="289"/>
      <c r="S40" s="289"/>
      <c r="T40" s="289"/>
      <c r="U40" s="289"/>
      <c r="V40" s="9"/>
      <c r="W40" s="8"/>
      <c r="X40" s="288" t="s">
        <v>28</v>
      </c>
      <c r="Y40" s="288"/>
      <c r="Z40" s="301">
        <v>0.5</v>
      </c>
      <c r="AA40" s="301"/>
      <c r="AB40" s="9"/>
      <c r="AC40" s="8"/>
      <c r="AD40" s="2"/>
      <c r="AI40" s="7"/>
      <c r="AQ40" s="9"/>
    </row>
    <row r="41" spans="1:43">
      <c r="A41" s="354" t="s">
        <v>988</v>
      </c>
      <c r="B41" s="27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9"/>
      <c r="O41" s="8"/>
      <c r="P41" s="3" t="s">
        <v>43</v>
      </c>
      <c r="Q41" s="3"/>
      <c r="R41" s="288"/>
      <c r="S41" s="288"/>
      <c r="T41" s="288"/>
      <c r="U41" s="288"/>
      <c r="V41" s="9"/>
      <c r="W41" s="8"/>
      <c r="X41" s="289" t="s">
        <v>122</v>
      </c>
      <c r="Y41" s="289"/>
      <c r="Z41" s="290">
        <v>0.7</v>
      </c>
      <c r="AA41" s="290"/>
      <c r="AB41" s="9"/>
      <c r="AC41" s="8"/>
      <c r="AD41" s="2"/>
      <c r="AQ41" s="9"/>
    </row>
    <row r="42" spans="1:43">
      <c r="A42" s="354" t="s">
        <v>988</v>
      </c>
      <c r="B42" s="27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9"/>
      <c r="O42" s="8"/>
      <c r="P42" s="19" t="s">
        <v>40</v>
      </c>
      <c r="Q42" s="19"/>
      <c r="R42" s="289"/>
      <c r="S42" s="289"/>
      <c r="T42" s="289"/>
      <c r="U42" s="289"/>
      <c r="V42" s="9"/>
      <c r="W42" s="8"/>
      <c r="X42" s="288" t="s">
        <v>123</v>
      </c>
      <c r="Y42" s="288"/>
      <c r="Z42" s="301">
        <v>0.85</v>
      </c>
      <c r="AA42" s="301"/>
      <c r="AB42" s="9"/>
      <c r="AC42" s="8"/>
      <c r="AD42" s="2"/>
      <c r="AI42" s="7"/>
      <c r="AQ42" s="9"/>
    </row>
    <row r="43" spans="1:43">
      <c r="A43" s="354" t="s">
        <v>988</v>
      </c>
      <c r="B43" s="27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9"/>
      <c r="O43" s="8"/>
      <c r="P43" s="3" t="s">
        <v>41</v>
      </c>
      <c r="Q43" s="3"/>
      <c r="R43" s="288"/>
      <c r="S43" s="288"/>
      <c r="T43" s="288"/>
      <c r="U43" s="288"/>
      <c r="V43" s="9"/>
      <c r="W43" s="8"/>
      <c r="X43" s="289" t="s">
        <v>230</v>
      </c>
      <c r="Y43" s="289"/>
      <c r="Z43" s="290">
        <v>0.93</v>
      </c>
      <c r="AA43" s="290"/>
      <c r="AB43" s="9"/>
      <c r="AC43" s="8"/>
      <c r="AD43" s="2"/>
      <c r="AI43" s="7"/>
      <c r="AQ43" s="9"/>
    </row>
    <row r="44" spans="1:43">
      <c r="A44" s="354" t="s">
        <v>988</v>
      </c>
      <c r="B44" s="27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9"/>
      <c r="O44" s="8"/>
      <c r="P44" s="19" t="s">
        <v>44</v>
      </c>
      <c r="Q44" s="19"/>
      <c r="R44" s="289"/>
      <c r="S44" s="289"/>
      <c r="T44" s="289"/>
      <c r="U44" s="289"/>
      <c r="V44" s="9"/>
      <c r="W44" s="8"/>
      <c r="X44" s="288" t="s">
        <v>231</v>
      </c>
      <c r="Y44" s="288"/>
      <c r="Z44" s="301">
        <v>0.98</v>
      </c>
      <c r="AA44" s="301"/>
      <c r="AB44" s="9"/>
      <c r="AC44" s="8"/>
      <c r="AD44" s="2"/>
      <c r="AQ44" s="9"/>
    </row>
    <row r="45" spans="1:43">
      <c r="A45" s="354" t="s">
        <v>988</v>
      </c>
      <c r="B45" s="27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9"/>
      <c r="O45" s="8"/>
      <c r="P45" s="3" t="s">
        <v>45</v>
      </c>
      <c r="Q45" s="3"/>
      <c r="R45" s="288"/>
      <c r="S45" s="288"/>
      <c r="T45" s="288"/>
      <c r="U45" s="288"/>
      <c r="V45" s="9"/>
      <c r="W45" s="8"/>
      <c r="X45" s="289" t="s">
        <v>232</v>
      </c>
      <c r="Y45" s="289"/>
      <c r="Z45" s="290">
        <v>0.996</v>
      </c>
      <c r="AA45" s="290"/>
      <c r="AB45" s="9"/>
      <c r="AC45" s="8"/>
      <c r="AD45" s="2"/>
      <c r="AI45" s="7"/>
      <c r="AQ45" s="9"/>
    </row>
    <row r="46" spans="1:43" ht="12.75" thickBot="1">
      <c r="A46" s="354" t="s">
        <v>988</v>
      </c>
      <c r="B46" s="27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9"/>
      <c r="O46" s="10"/>
      <c r="P46" s="11"/>
      <c r="Q46" s="11"/>
      <c r="R46" s="11"/>
      <c r="S46" s="11"/>
      <c r="T46" s="11"/>
      <c r="U46" s="11"/>
      <c r="V46" s="12"/>
      <c r="W46" s="10"/>
      <c r="X46" s="322" t="s">
        <v>233</v>
      </c>
      <c r="Y46" s="322"/>
      <c r="Z46" s="306">
        <v>0.999</v>
      </c>
      <c r="AA46" s="306"/>
      <c r="AB46" s="12"/>
      <c r="AC46" s="8"/>
      <c r="AQ46" s="9"/>
    </row>
    <row r="47" spans="1:43" ht="12.75" customHeight="1">
      <c r="A47" s="354" t="s">
        <v>988</v>
      </c>
      <c r="B47" s="27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9"/>
      <c r="O47" s="285" t="s">
        <v>255</v>
      </c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7"/>
      <c r="AC47" s="8"/>
      <c r="AD47" s="2"/>
      <c r="AI47" s="213"/>
      <c r="AQ47" s="9"/>
    </row>
    <row r="48" spans="1:43" ht="13.5" customHeight="1" thickBot="1">
      <c r="A48" s="353" t="s">
        <v>988</v>
      </c>
      <c r="B48" s="282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2"/>
      <c r="O48" s="10"/>
      <c r="P48" s="291" t="s">
        <v>256</v>
      </c>
      <c r="Q48" s="291"/>
      <c r="R48" s="291"/>
      <c r="S48" s="11"/>
      <c r="T48" s="11"/>
      <c r="U48" s="11"/>
      <c r="V48" s="291" t="s">
        <v>257</v>
      </c>
      <c r="W48" s="291"/>
      <c r="X48" s="291"/>
      <c r="Y48" s="11"/>
      <c r="Z48" s="11"/>
      <c r="AA48" s="11"/>
      <c r="AB48" s="12"/>
      <c r="AC48" s="10"/>
      <c r="AD48" s="20"/>
      <c r="AE48" s="11"/>
      <c r="AF48" s="11"/>
      <c r="AG48" s="11"/>
      <c r="AH48" s="11"/>
      <c r="AI48" s="21"/>
      <c r="AJ48" s="11"/>
      <c r="AK48" s="11"/>
      <c r="AL48" s="11"/>
      <c r="AM48" s="11"/>
      <c r="AN48" s="11"/>
      <c r="AO48" s="11"/>
      <c r="AP48" s="11"/>
      <c r="AQ48" s="12"/>
    </row>
  </sheetData>
  <mergeCells count="222">
    <mergeCell ref="B19:C19"/>
    <mergeCell ref="D19:F19"/>
    <mergeCell ref="A26:N26"/>
    <mergeCell ref="A27:B27"/>
    <mergeCell ref="A28:B28"/>
    <mergeCell ref="A30:B30"/>
    <mergeCell ref="A31:B31"/>
    <mergeCell ref="D21:E21"/>
    <mergeCell ref="F21:G21"/>
    <mergeCell ref="H21:N21"/>
    <mergeCell ref="D24:F24"/>
    <mergeCell ref="G24:H24"/>
    <mergeCell ref="I24:J24"/>
    <mergeCell ref="K24:L24"/>
    <mergeCell ref="M24:N24"/>
    <mergeCell ref="B25:C25"/>
    <mergeCell ref="D25:E25"/>
    <mergeCell ref="F25:G25"/>
    <mergeCell ref="H25:N25"/>
    <mergeCell ref="I23:J23"/>
    <mergeCell ref="G23:H23"/>
    <mergeCell ref="A14:B14"/>
    <mergeCell ref="B15:C15"/>
    <mergeCell ref="D15:F15"/>
    <mergeCell ref="G15:H15"/>
    <mergeCell ref="I15:J15"/>
    <mergeCell ref="K15:L15"/>
    <mergeCell ref="M15:N15"/>
    <mergeCell ref="B16:C16"/>
    <mergeCell ref="D16:F16"/>
    <mergeCell ref="G16:H16"/>
    <mergeCell ref="I16:J16"/>
    <mergeCell ref="K16:L16"/>
    <mergeCell ref="M16:N16"/>
    <mergeCell ref="P48:R48"/>
    <mergeCell ref="V48:X48"/>
    <mergeCell ref="A35:B35"/>
    <mergeCell ref="A45:B45"/>
    <mergeCell ref="A47:B47"/>
    <mergeCell ref="A42:B42"/>
    <mergeCell ref="A44:B44"/>
    <mergeCell ref="T41:U41"/>
    <mergeCell ref="O37:V37"/>
    <mergeCell ref="X46:Y46"/>
    <mergeCell ref="R39:S39"/>
    <mergeCell ref="R40:S40"/>
    <mergeCell ref="R41:S41"/>
    <mergeCell ref="R42:S42"/>
    <mergeCell ref="R43:S43"/>
    <mergeCell ref="R38:S38"/>
    <mergeCell ref="O47:AB47"/>
    <mergeCell ref="A40:B40"/>
    <mergeCell ref="A48:B48"/>
    <mergeCell ref="A41:B41"/>
    <mergeCell ref="A46:B46"/>
    <mergeCell ref="A43:B43"/>
    <mergeCell ref="A37:B37"/>
    <mergeCell ref="A38:B38"/>
    <mergeCell ref="A39:B39"/>
    <mergeCell ref="A34:B34"/>
    <mergeCell ref="A36:B36"/>
    <mergeCell ref="A29:B29"/>
    <mergeCell ref="K23:L23"/>
    <mergeCell ref="R45:S45"/>
    <mergeCell ref="T38:U38"/>
    <mergeCell ref="T39:U39"/>
    <mergeCell ref="X44:Y44"/>
    <mergeCell ref="X45:Y45"/>
    <mergeCell ref="T40:U40"/>
    <mergeCell ref="X40:Y40"/>
    <mergeCell ref="X39:Y39"/>
    <mergeCell ref="A32:B32"/>
    <mergeCell ref="A33:B33"/>
    <mergeCell ref="F17:G17"/>
    <mergeCell ref="H17:N17"/>
    <mergeCell ref="G19:H19"/>
    <mergeCell ref="I19:J19"/>
    <mergeCell ref="K19:L19"/>
    <mergeCell ref="M19:N19"/>
    <mergeCell ref="AO31:AQ31"/>
    <mergeCell ref="AD28:AG28"/>
    <mergeCell ref="AL28:AN28"/>
    <mergeCell ref="AL29:AN29"/>
    <mergeCell ref="AL30:AN30"/>
    <mergeCell ref="AL31:AN31"/>
    <mergeCell ref="AH30:AK30"/>
    <mergeCell ref="D23:F23"/>
    <mergeCell ref="M23:N23"/>
    <mergeCell ref="AH31:AK31"/>
    <mergeCell ref="AF7:AP7"/>
    <mergeCell ref="AN6:AP6"/>
    <mergeCell ref="AC13:AQ13"/>
    <mergeCell ref="AH28:AK28"/>
    <mergeCell ref="AH29:AK29"/>
    <mergeCell ref="AJ6:AL6"/>
    <mergeCell ref="AF10:AP10"/>
    <mergeCell ref="AE6:AE11"/>
    <mergeCell ref="AF6:AH6"/>
    <mergeCell ref="AQ6:AQ11"/>
    <mergeCell ref="AB12:AC12"/>
    <mergeCell ref="AO28:AQ28"/>
    <mergeCell ref="AO29:AQ29"/>
    <mergeCell ref="A2:J2"/>
    <mergeCell ref="R44:S44"/>
    <mergeCell ref="X42:Y42"/>
    <mergeCell ref="X43:Y43"/>
    <mergeCell ref="Z46:AA46"/>
    <mergeCell ref="Z39:AA39"/>
    <mergeCell ref="Z40:AA40"/>
    <mergeCell ref="Z41:AA41"/>
    <mergeCell ref="Z42:AA42"/>
    <mergeCell ref="Z43:AA43"/>
    <mergeCell ref="T44:U44"/>
    <mergeCell ref="T45:U45"/>
    <mergeCell ref="Z44:AA44"/>
    <mergeCell ref="Z45:AA45"/>
    <mergeCell ref="T42:U42"/>
    <mergeCell ref="T43:U43"/>
    <mergeCell ref="X41:Y41"/>
    <mergeCell ref="S12:T12"/>
    <mergeCell ref="U7:X7"/>
    <mergeCell ref="U8:X8"/>
    <mergeCell ref="B24:C24"/>
    <mergeCell ref="B10:E10"/>
    <mergeCell ref="B11:I11"/>
    <mergeCell ref="B23:C23"/>
    <mergeCell ref="AB3:AC3"/>
    <mergeCell ref="L8:O8"/>
    <mergeCell ref="L9:O9"/>
    <mergeCell ref="L11:O11"/>
    <mergeCell ref="S5:T5"/>
    <mergeCell ref="S6:T6"/>
    <mergeCell ref="S7:T7"/>
    <mergeCell ref="S8:T8"/>
    <mergeCell ref="S10:T10"/>
    <mergeCell ref="S11:T11"/>
    <mergeCell ref="P5:R5"/>
    <mergeCell ref="P11:R11"/>
    <mergeCell ref="S9:T9"/>
    <mergeCell ref="P8:R8"/>
    <mergeCell ref="Y11:AA11"/>
    <mergeCell ref="AB9:AC9"/>
    <mergeCell ref="Y7:AA7"/>
    <mergeCell ref="Y8:AA8"/>
    <mergeCell ref="AB10:AC10"/>
    <mergeCell ref="AB6:AC6"/>
    <mergeCell ref="AB7:AC7"/>
    <mergeCell ref="AB8:AC8"/>
    <mergeCell ref="Y9:AA9"/>
    <mergeCell ref="Y10:AA10"/>
    <mergeCell ref="A1:C1"/>
    <mergeCell ref="D1:N1"/>
    <mergeCell ref="O1:Q1"/>
    <mergeCell ref="R1:AC1"/>
    <mergeCell ref="AE4:AQ4"/>
    <mergeCell ref="AI5:AM5"/>
    <mergeCell ref="AD1:AG1"/>
    <mergeCell ref="AH1:AJ1"/>
    <mergeCell ref="AK1:AQ1"/>
    <mergeCell ref="AE2:AQ2"/>
    <mergeCell ref="AB4:AC4"/>
    <mergeCell ref="AB5:AC5"/>
    <mergeCell ref="F5:H5"/>
    <mergeCell ref="AL3:AO3"/>
    <mergeCell ref="Y5:AA5"/>
    <mergeCell ref="AN5:AP5"/>
    <mergeCell ref="AF5:AH5"/>
    <mergeCell ref="AG3:AK3"/>
    <mergeCell ref="U4:X4"/>
    <mergeCell ref="U5:X5"/>
    <mergeCell ref="P4:R4"/>
    <mergeCell ref="F4:H4"/>
    <mergeCell ref="Y4:AA4"/>
    <mergeCell ref="S4:T4"/>
    <mergeCell ref="U9:X9"/>
    <mergeCell ref="U10:X10"/>
    <mergeCell ref="U12:X12"/>
    <mergeCell ref="P9:R9"/>
    <mergeCell ref="P10:R10"/>
    <mergeCell ref="F7:H7"/>
    <mergeCell ref="F8:H8"/>
    <mergeCell ref="K2:S2"/>
    <mergeCell ref="P3:R3"/>
    <mergeCell ref="F3:H3"/>
    <mergeCell ref="L3:O3"/>
    <mergeCell ref="L4:O4"/>
    <mergeCell ref="L5:O5"/>
    <mergeCell ref="L6:O6"/>
    <mergeCell ref="T2:AC2"/>
    <mergeCell ref="S3:T3"/>
    <mergeCell ref="F6:H6"/>
    <mergeCell ref="P7:R7"/>
    <mergeCell ref="Y6:AA6"/>
    <mergeCell ref="P6:R6"/>
    <mergeCell ref="U6:X6"/>
    <mergeCell ref="U3:X3"/>
    <mergeCell ref="L7:O7"/>
    <mergeCell ref="Y3:AA3"/>
    <mergeCell ref="A13:N13"/>
    <mergeCell ref="L10:O10"/>
    <mergeCell ref="U11:X11"/>
    <mergeCell ref="AD29:AG29"/>
    <mergeCell ref="AD30:AG30"/>
    <mergeCell ref="AD31:AG31"/>
    <mergeCell ref="X38:Y38"/>
    <mergeCell ref="AC35:AQ35"/>
    <mergeCell ref="Z38:AA38"/>
    <mergeCell ref="AB11:AC11"/>
    <mergeCell ref="B20:C20"/>
    <mergeCell ref="D20:F20"/>
    <mergeCell ref="G20:H20"/>
    <mergeCell ref="I20:J20"/>
    <mergeCell ref="K20:L20"/>
    <mergeCell ref="M20:N20"/>
    <mergeCell ref="B21:C21"/>
    <mergeCell ref="AO30:AQ30"/>
    <mergeCell ref="Y12:AA12"/>
    <mergeCell ref="L12:O12"/>
    <mergeCell ref="F10:I10"/>
    <mergeCell ref="P12:R12"/>
    <mergeCell ref="B17:C17"/>
    <mergeCell ref="D17:E17"/>
  </mergeCells>
  <phoneticPr fontId="3" type="noConversion"/>
  <pageMargins left="0.19685039370078741" right="0.19685039370078741" top="0.23622047244094491" bottom="0.23622047244094491" header="0.31496062992125984" footer="0.31496062992125984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G247"/>
  <sheetViews>
    <sheetView zoomScaleNormal="100" workbookViewId="0">
      <selection activeCell="AX183" sqref="AX183"/>
    </sheetView>
  </sheetViews>
  <sheetFormatPr defaultColWidth="3.140625" defaultRowHeight="12.75"/>
  <cols>
    <col min="1" max="16384" width="3.140625" style="83"/>
  </cols>
  <sheetData>
    <row r="1" spans="1:42" s="86" customFormat="1">
      <c r="A1" s="468" t="s">
        <v>986</v>
      </c>
      <c r="B1" s="469"/>
      <c r="C1" s="100" t="s">
        <v>264</v>
      </c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1"/>
      <c r="O1" s="468" t="s">
        <v>986</v>
      </c>
      <c r="P1" s="469"/>
      <c r="Q1" s="100" t="s">
        <v>264</v>
      </c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1"/>
      <c r="AC1" s="468" t="s">
        <v>986</v>
      </c>
      <c r="AD1" s="469"/>
      <c r="AE1" s="100" t="s">
        <v>264</v>
      </c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1"/>
    </row>
    <row r="2" spans="1:42" s="85" customFormat="1" ht="11.25">
      <c r="A2" s="84"/>
      <c r="B2" s="471" t="s">
        <v>187</v>
      </c>
      <c r="C2" s="471"/>
      <c r="D2" s="470" t="s">
        <v>265</v>
      </c>
      <c r="E2" s="470"/>
      <c r="F2" s="470"/>
      <c r="G2" s="471" t="s">
        <v>188</v>
      </c>
      <c r="H2" s="471"/>
      <c r="I2" s="470" t="s">
        <v>23</v>
      </c>
      <c r="J2" s="470"/>
      <c r="K2" s="471" t="s">
        <v>189</v>
      </c>
      <c r="L2" s="471"/>
      <c r="M2" s="470" t="s">
        <v>182</v>
      </c>
      <c r="N2" s="484"/>
      <c r="O2" s="84"/>
      <c r="P2" s="471" t="s">
        <v>187</v>
      </c>
      <c r="Q2" s="471"/>
      <c r="R2" s="470" t="s">
        <v>265</v>
      </c>
      <c r="S2" s="470"/>
      <c r="T2" s="470"/>
      <c r="U2" s="471" t="s">
        <v>188</v>
      </c>
      <c r="V2" s="471"/>
      <c r="W2" s="470" t="s">
        <v>23</v>
      </c>
      <c r="X2" s="470"/>
      <c r="Y2" s="471" t="s">
        <v>189</v>
      </c>
      <c r="Z2" s="471"/>
      <c r="AA2" s="470" t="s">
        <v>182</v>
      </c>
      <c r="AB2" s="484"/>
      <c r="AC2" s="84"/>
      <c r="AD2" s="471" t="s">
        <v>187</v>
      </c>
      <c r="AE2" s="471"/>
      <c r="AF2" s="470" t="s">
        <v>265</v>
      </c>
      <c r="AG2" s="470"/>
      <c r="AH2" s="470"/>
      <c r="AI2" s="471" t="s">
        <v>188</v>
      </c>
      <c r="AJ2" s="471"/>
      <c r="AK2" s="470" t="s">
        <v>23</v>
      </c>
      <c r="AL2" s="470"/>
      <c r="AM2" s="471" t="s">
        <v>189</v>
      </c>
      <c r="AN2" s="471"/>
      <c r="AO2" s="470" t="s">
        <v>182</v>
      </c>
      <c r="AP2" s="484"/>
    </row>
    <row r="3" spans="1:42" s="85" customFormat="1" ht="11.25">
      <c r="A3" s="69"/>
      <c r="B3" s="474" t="s">
        <v>190</v>
      </c>
      <c r="C3" s="474"/>
      <c r="D3" s="476" t="s">
        <v>24</v>
      </c>
      <c r="E3" s="476"/>
      <c r="F3" s="476"/>
      <c r="G3" s="474" t="s">
        <v>191</v>
      </c>
      <c r="H3" s="474"/>
      <c r="I3" s="475">
        <v>40</v>
      </c>
      <c r="J3" s="475"/>
      <c r="K3" s="474" t="s">
        <v>192</v>
      </c>
      <c r="L3" s="474"/>
      <c r="M3" s="475">
        <v>200</v>
      </c>
      <c r="N3" s="485"/>
      <c r="O3" s="69"/>
      <c r="P3" s="474" t="s">
        <v>190</v>
      </c>
      <c r="Q3" s="474"/>
      <c r="R3" s="476" t="s">
        <v>24</v>
      </c>
      <c r="S3" s="476"/>
      <c r="T3" s="476"/>
      <c r="U3" s="474" t="s">
        <v>191</v>
      </c>
      <c r="V3" s="474"/>
      <c r="W3" s="475">
        <v>40</v>
      </c>
      <c r="X3" s="475"/>
      <c r="Y3" s="474" t="s">
        <v>192</v>
      </c>
      <c r="Z3" s="474"/>
      <c r="AA3" s="475">
        <v>200</v>
      </c>
      <c r="AB3" s="485"/>
      <c r="AC3" s="69"/>
      <c r="AD3" s="474" t="s">
        <v>190</v>
      </c>
      <c r="AE3" s="474"/>
      <c r="AF3" s="476" t="s">
        <v>24</v>
      </c>
      <c r="AG3" s="476"/>
      <c r="AH3" s="476"/>
      <c r="AI3" s="474" t="s">
        <v>191</v>
      </c>
      <c r="AJ3" s="474"/>
      <c r="AK3" s="475">
        <v>40</v>
      </c>
      <c r="AL3" s="475"/>
      <c r="AM3" s="474" t="s">
        <v>192</v>
      </c>
      <c r="AN3" s="474"/>
      <c r="AO3" s="475">
        <v>200</v>
      </c>
      <c r="AP3" s="485"/>
    </row>
    <row r="4" spans="1:42" s="85" customFormat="1" ht="11.25">
      <c r="A4" s="69"/>
      <c r="B4" s="479" t="s">
        <v>193</v>
      </c>
      <c r="C4" s="479"/>
      <c r="D4" s="480">
        <v>99</v>
      </c>
      <c r="E4" s="480"/>
      <c r="F4" s="479" t="s">
        <v>194</v>
      </c>
      <c r="G4" s="479"/>
      <c r="H4" s="461" t="s">
        <v>253</v>
      </c>
      <c r="I4" s="461"/>
      <c r="J4" s="461"/>
      <c r="K4" s="461"/>
      <c r="L4" s="461"/>
      <c r="M4" s="461"/>
      <c r="N4" s="462"/>
      <c r="O4" s="69"/>
      <c r="P4" s="479" t="s">
        <v>193</v>
      </c>
      <c r="Q4" s="479"/>
      <c r="R4" s="480">
        <v>99</v>
      </c>
      <c r="S4" s="480"/>
      <c r="T4" s="479" t="s">
        <v>194</v>
      </c>
      <c r="U4" s="479"/>
      <c r="V4" s="461" t="s">
        <v>253</v>
      </c>
      <c r="W4" s="461"/>
      <c r="X4" s="461"/>
      <c r="Y4" s="461"/>
      <c r="Z4" s="461"/>
      <c r="AA4" s="461"/>
      <c r="AB4" s="462"/>
      <c r="AC4" s="69"/>
      <c r="AD4" s="479" t="s">
        <v>193</v>
      </c>
      <c r="AE4" s="479"/>
      <c r="AF4" s="480">
        <v>99</v>
      </c>
      <c r="AG4" s="480"/>
      <c r="AH4" s="479" t="s">
        <v>194</v>
      </c>
      <c r="AI4" s="479"/>
      <c r="AJ4" s="461" t="s">
        <v>253</v>
      </c>
      <c r="AK4" s="461"/>
      <c r="AL4" s="461"/>
      <c r="AM4" s="461"/>
      <c r="AN4" s="461"/>
      <c r="AO4" s="461"/>
      <c r="AP4" s="462"/>
    </row>
    <row r="5" spans="1:42">
      <c r="A5" s="275"/>
      <c r="B5" s="276"/>
      <c r="C5" s="4" t="s">
        <v>763</v>
      </c>
      <c r="D5" s="4"/>
      <c r="E5" s="4"/>
      <c r="F5" s="4"/>
      <c r="G5" s="4"/>
      <c r="H5" s="4"/>
      <c r="I5" s="4"/>
      <c r="J5" s="4"/>
      <c r="K5" s="4"/>
      <c r="L5" s="4"/>
      <c r="M5" s="4"/>
      <c r="N5" s="9"/>
      <c r="O5" s="275"/>
      <c r="P5" s="276"/>
      <c r="Q5" s="4" t="s">
        <v>763</v>
      </c>
      <c r="R5" s="4"/>
      <c r="S5" s="4"/>
      <c r="T5" s="4"/>
      <c r="U5" s="4"/>
      <c r="V5" s="4"/>
      <c r="W5" s="4"/>
      <c r="X5" s="4"/>
      <c r="Y5" s="4"/>
      <c r="Z5" s="4"/>
      <c r="AA5" s="4"/>
      <c r="AB5" s="9"/>
      <c r="AC5" s="275"/>
      <c r="AD5" s="276"/>
      <c r="AE5" s="4" t="s">
        <v>763</v>
      </c>
      <c r="AF5" s="4"/>
      <c r="AG5" s="4"/>
      <c r="AH5" s="4"/>
      <c r="AI5" s="4"/>
      <c r="AJ5" s="4"/>
      <c r="AK5" s="4"/>
      <c r="AL5" s="4"/>
      <c r="AM5" s="4"/>
      <c r="AN5" s="4"/>
      <c r="AO5" s="4"/>
      <c r="AP5" s="9"/>
    </row>
    <row r="6" spans="1:42" s="85" customFormat="1" ht="11.25">
      <c r="A6" s="84"/>
      <c r="B6" s="471" t="s">
        <v>187</v>
      </c>
      <c r="C6" s="471"/>
      <c r="D6" s="470" t="s">
        <v>764</v>
      </c>
      <c r="E6" s="470"/>
      <c r="F6" s="470"/>
      <c r="G6" s="471" t="s">
        <v>188</v>
      </c>
      <c r="H6" s="471"/>
      <c r="I6" s="470" t="s">
        <v>24</v>
      </c>
      <c r="J6" s="470" t="s">
        <v>24</v>
      </c>
      <c r="K6" s="471" t="s">
        <v>189</v>
      </c>
      <c r="L6" s="471"/>
      <c r="M6" s="470" t="s">
        <v>182</v>
      </c>
      <c r="N6" s="484"/>
      <c r="O6" s="84"/>
      <c r="P6" s="471" t="s">
        <v>187</v>
      </c>
      <c r="Q6" s="471"/>
      <c r="R6" s="470" t="s">
        <v>764</v>
      </c>
      <c r="S6" s="470"/>
      <c r="T6" s="470"/>
      <c r="U6" s="471" t="s">
        <v>188</v>
      </c>
      <c r="V6" s="471"/>
      <c r="W6" s="470" t="s">
        <v>24</v>
      </c>
      <c r="X6" s="470" t="s">
        <v>24</v>
      </c>
      <c r="Y6" s="471" t="s">
        <v>189</v>
      </c>
      <c r="Z6" s="471"/>
      <c r="AA6" s="470" t="s">
        <v>182</v>
      </c>
      <c r="AB6" s="484"/>
      <c r="AC6" s="84"/>
      <c r="AD6" s="471" t="s">
        <v>187</v>
      </c>
      <c r="AE6" s="471"/>
      <c r="AF6" s="470" t="s">
        <v>764</v>
      </c>
      <c r="AG6" s="470"/>
      <c r="AH6" s="470"/>
      <c r="AI6" s="471" t="s">
        <v>188</v>
      </c>
      <c r="AJ6" s="471"/>
      <c r="AK6" s="470" t="s">
        <v>24</v>
      </c>
      <c r="AL6" s="470" t="s">
        <v>24</v>
      </c>
      <c r="AM6" s="471" t="s">
        <v>189</v>
      </c>
      <c r="AN6" s="471"/>
      <c r="AO6" s="470" t="s">
        <v>182</v>
      </c>
      <c r="AP6" s="484"/>
    </row>
    <row r="7" spans="1:42" s="85" customFormat="1" ht="11.25">
      <c r="A7" s="69"/>
      <c r="B7" s="474" t="s">
        <v>190</v>
      </c>
      <c r="C7" s="474"/>
      <c r="D7" s="476" t="s">
        <v>25</v>
      </c>
      <c r="E7" s="476"/>
      <c r="F7" s="476"/>
      <c r="G7" s="474" t="s">
        <v>191</v>
      </c>
      <c r="H7" s="474"/>
      <c r="I7" s="475">
        <v>10</v>
      </c>
      <c r="J7" s="475">
        <v>20</v>
      </c>
      <c r="K7" s="474" t="s">
        <v>192</v>
      </c>
      <c r="L7" s="474"/>
      <c r="M7" s="475">
        <v>100</v>
      </c>
      <c r="N7" s="485"/>
      <c r="O7" s="69"/>
      <c r="P7" s="474" t="s">
        <v>190</v>
      </c>
      <c r="Q7" s="474"/>
      <c r="R7" s="476" t="s">
        <v>25</v>
      </c>
      <c r="S7" s="476"/>
      <c r="T7" s="476"/>
      <c r="U7" s="474" t="s">
        <v>191</v>
      </c>
      <c r="V7" s="474"/>
      <c r="W7" s="475">
        <v>10</v>
      </c>
      <c r="X7" s="475">
        <v>20</v>
      </c>
      <c r="Y7" s="474" t="s">
        <v>192</v>
      </c>
      <c r="Z7" s="474"/>
      <c r="AA7" s="475">
        <v>100</v>
      </c>
      <c r="AB7" s="485"/>
      <c r="AC7" s="69"/>
      <c r="AD7" s="474" t="s">
        <v>190</v>
      </c>
      <c r="AE7" s="474"/>
      <c r="AF7" s="476" t="s">
        <v>25</v>
      </c>
      <c r="AG7" s="476"/>
      <c r="AH7" s="476"/>
      <c r="AI7" s="474" t="s">
        <v>191</v>
      </c>
      <c r="AJ7" s="474"/>
      <c r="AK7" s="475">
        <v>10</v>
      </c>
      <c r="AL7" s="475">
        <v>20</v>
      </c>
      <c r="AM7" s="474" t="s">
        <v>192</v>
      </c>
      <c r="AN7" s="474"/>
      <c r="AO7" s="475">
        <v>100</v>
      </c>
      <c r="AP7" s="485"/>
    </row>
    <row r="8" spans="1:42" s="85" customFormat="1" ht="11.25">
      <c r="A8" s="69"/>
      <c r="B8" s="479" t="s">
        <v>193</v>
      </c>
      <c r="C8" s="479"/>
      <c r="D8" s="480">
        <v>4</v>
      </c>
      <c r="E8" s="480"/>
      <c r="F8" s="479" t="s">
        <v>194</v>
      </c>
      <c r="G8" s="479"/>
      <c r="H8" s="498" t="s">
        <v>752</v>
      </c>
      <c r="I8" s="461"/>
      <c r="J8" s="461"/>
      <c r="K8" s="461"/>
      <c r="L8" s="461"/>
      <c r="M8" s="461"/>
      <c r="N8" s="462"/>
      <c r="O8" s="69"/>
      <c r="P8" s="479" t="s">
        <v>193</v>
      </c>
      <c r="Q8" s="479"/>
      <c r="R8" s="480">
        <v>4</v>
      </c>
      <c r="S8" s="480"/>
      <c r="T8" s="479" t="s">
        <v>194</v>
      </c>
      <c r="U8" s="479"/>
      <c r="V8" s="498" t="s">
        <v>752</v>
      </c>
      <c r="W8" s="461"/>
      <c r="X8" s="461"/>
      <c r="Y8" s="461"/>
      <c r="Z8" s="461"/>
      <c r="AA8" s="461"/>
      <c r="AB8" s="462"/>
      <c r="AC8" s="69"/>
      <c r="AD8" s="479" t="s">
        <v>193</v>
      </c>
      <c r="AE8" s="479"/>
      <c r="AF8" s="480">
        <v>4</v>
      </c>
      <c r="AG8" s="480"/>
      <c r="AH8" s="479" t="s">
        <v>194</v>
      </c>
      <c r="AI8" s="479"/>
      <c r="AJ8" s="498" t="s">
        <v>752</v>
      </c>
      <c r="AK8" s="461"/>
      <c r="AL8" s="461"/>
      <c r="AM8" s="461"/>
      <c r="AN8" s="461"/>
      <c r="AO8" s="461"/>
      <c r="AP8" s="462"/>
    </row>
    <row r="9" spans="1:42">
      <c r="A9" s="8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9"/>
      <c r="O9" s="8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9"/>
      <c r="AC9" s="8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9"/>
    </row>
    <row r="10" spans="1:42">
      <c r="A10" s="8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9"/>
      <c r="O10" s="8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9"/>
      <c r="AC10" s="8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9"/>
    </row>
    <row r="11" spans="1:42">
      <c r="A11" s="8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9"/>
      <c r="O11" s="8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9"/>
      <c r="AC11" s="8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9"/>
    </row>
    <row r="12" spans="1:42">
      <c r="A12" s="8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9"/>
      <c r="O12" s="8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9"/>
      <c r="AC12" s="8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9"/>
    </row>
    <row r="13" spans="1:42">
      <c r="A13" s="8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9"/>
      <c r="O13" s="8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9"/>
      <c r="AC13" s="8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9"/>
    </row>
    <row r="14" spans="1:42">
      <c r="A14" s="8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9"/>
      <c r="O14" s="8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9"/>
      <c r="AC14" s="8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9"/>
    </row>
    <row r="15" spans="1:42" ht="13.5" thickBot="1">
      <c r="A15" s="10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2"/>
      <c r="O15" s="10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2"/>
      <c r="AC15" s="10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2"/>
    </row>
    <row r="16" spans="1:42" s="86" customFormat="1">
      <c r="A16" s="468" t="s">
        <v>986</v>
      </c>
      <c r="B16" s="469"/>
      <c r="C16" s="100" t="s">
        <v>264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1"/>
      <c r="O16" s="468" t="s">
        <v>986</v>
      </c>
      <c r="P16" s="469"/>
      <c r="Q16" s="100" t="s">
        <v>264</v>
      </c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1"/>
      <c r="AC16" s="181" t="s">
        <v>986</v>
      </c>
      <c r="AD16" s="180"/>
      <c r="AE16" s="100" t="s">
        <v>264</v>
      </c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1"/>
    </row>
    <row r="17" spans="1:42" s="85" customFormat="1" ht="11.25">
      <c r="A17" s="84"/>
      <c r="B17" s="471" t="s">
        <v>187</v>
      </c>
      <c r="C17" s="471"/>
      <c r="D17" s="470" t="s">
        <v>265</v>
      </c>
      <c r="E17" s="470"/>
      <c r="F17" s="470"/>
      <c r="G17" s="471" t="s">
        <v>188</v>
      </c>
      <c r="H17" s="471"/>
      <c r="I17" s="470" t="s">
        <v>23</v>
      </c>
      <c r="J17" s="470"/>
      <c r="K17" s="471" t="s">
        <v>189</v>
      </c>
      <c r="L17" s="471"/>
      <c r="M17" s="470" t="s">
        <v>182</v>
      </c>
      <c r="N17" s="484"/>
      <c r="O17" s="84"/>
      <c r="P17" s="471" t="s">
        <v>187</v>
      </c>
      <c r="Q17" s="471"/>
      <c r="R17" s="470" t="s">
        <v>265</v>
      </c>
      <c r="S17" s="470"/>
      <c r="T17" s="470"/>
      <c r="U17" s="471" t="s">
        <v>188</v>
      </c>
      <c r="V17" s="471"/>
      <c r="W17" s="470" t="s">
        <v>23</v>
      </c>
      <c r="X17" s="470"/>
      <c r="Y17" s="471" t="s">
        <v>189</v>
      </c>
      <c r="Z17" s="471"/>
      <c r="AA17" s="470" t="s">
        <v>182</v>
      </c>
      <c r="AB17" s="484"/>
      <c r="AC17" s="84"/>
      <c r="AD17" s="471" t="s">
        <v>187</v>
      </c>
      <c r="AE17" s="471"/>
      <c r="AF17" s="470" t="s">
        <v>265</v>
      </c>
      <c r="AG17" s="470"/>
      <c r="AH17" s="470"/>
      <c r="AI17" s="471" t="s">
        <v>188</v>
      </c>
      <c r="AJ17" s="471"/>
      <c r="AK17" s="470" t="s">
        <v>23</v>
      </c>
      <c r="AL17" s="470"/>
      <c r="AM17" s="471" t="s">
        <v>189</v>
      </c>
      <c r="AN17" s="471"/>
      <c r="AO17" s="470" t="s">
        <v>182</v>
      </c>
      <c r="AP17" s="484"/>
    </row>
    <row r="18" spans="1:42" s="85" customFormat="1" ht="11.25">
      <c r="A18" s="69"/>
      <c r="B18" s="474" t="s">
        <v>190</v>
      </c>
      <c r="C18" s="474"/>
      <c r="D18" s="476" t="s">
        <v>24</v>
      </c>
      <c r="E18" s="476"/>
      <c r="F18" s="476"/>
      <c r="G18" s="474" t="s">
        <v>191</v>
      </c>
      <c r="H18" s="474"/>
      <c r="I18" s="475">
        <v>40</v>
      </c>
      <c r="J18" s="475"/>
      <c r="K18" s="474" t="s">
        <v>192</v>
      </c>
      <c r="L18" s="474"/>
      <c r="M18" s="475">
        <v>200</v>
      </c>
      <c r="N18" s="485"/>
      <c r="O18" s="69"/>
      <c r="P18" s="474" t="s">
        <v>190</v>
      </c>
      <c r="Q18" s="474"/>
      <c r="R18" s="476" t="s">
        <v>24</v>
      </c>
      <c r="S18" s="476"/>
      <c r="T18" s="476"/>
      <c r="U18" s="474" t="s">
        <v>191</v>
      </c>
      <c r="V18" s="474"/>
      <c r="W18" s="475">
        <v>40</v>
      </c>
      <c r="X18" s="475"/>
      <c r="Y18" s="474" t="s">
        <v>192</v>
      </c>
      <c r="Z18" s="474"/>
      <c r="AA18" s="475">
        <v>200</v>
      </c>
      <c r="AB18" s="485"/>
      <c r="AC18" s="69"/>
      <c r="AD18" s="474" t="s">
        <v>190</v>
      </c>
      <c r="AE18" s="474"/>
      <c r="AF18" s="476" t="s">
        <v>24</v>
      </c>
      <c r="AG18" s="476"/>
      <c r="AH18" s="476"/>
      <c r="AI18" s="474" t="s">
        <v>191</v>
      </c>
      <c r="AJ18" s="474"/>
      <c r="AK18" s="475">
        <v>40</v>
      </c>
      <c r="AL18" s="475"/>
      <c r="AM18" s="474" t="s">
        <v>192</v>
      </c>
      <c r="AN18" s="474"/>
      <c r="AO18" s="475">
        <v>200</v>
      </c>
      <c r="AP18" s="485"/>
    </row>
    <row r="19" spans="1:42" s="85" customFormat="1" ht="11.25">
      <c r="A19" s="69"/>
      <c r="B19" s="479" t="s">
        <v>193</v>
      </c>
      <c r="C19" s="479"/>
      <c r="D19" s="480">
        <v>99</v>
      </c>
      <c r="E19" s="480"/>
      <c r="F19" s="479" t="s">
        <v>194</v>
      </c>
      <c r="G19" s="479"/>
      <c r="H19" s="461" t="s">
        <v>253</v>
      </c>
      <c r="I19" s="461"/>
      <c r="J19" s="461"/>
      <c r="K19" s="461"/>
      <c r="L19" s="461"/>
      <c r="M19" s="461"/>
      <c r="N19" s="462"/>
      <c r="O19" s="69"/>
      <c r="P19" s="479" t="s">
        <v>193</v>
      </c>
      <c r="Q19" s="479"/>
      <c r="R19" s="480">
        <v>99</v>
      </c>
      <c r="S19" s="480"/>
      <c r="T19" s="479" t="s">
        <v>194</v>
      </c>
      <c r="U19" s="479"/>
      <c r="V19" s="461" t="s">
        <v>253</v>
      </c>
      <c r="W19" s="461"/>
      <c r="X19" s="461"/>
      <c r="Y19" s="461"/>
      <c r="Z19" s="461"/>
      <c r="AA19" s="461"/>
      <c r="AB19" s="462"/>
      <c r="AC19" s="69"/>
      <c r="AD19" s="479" t="s">
        <v>193</v>
      </c>
      <c r="AE19" s="479"/>
      <c r="AF19" s="480">
        <v>99</v>
      </c>
      <c r="AG19" s="480"/>
      <c r="AH19" s="479" t="s">
        <v>194</v>
      </c>
      <c r="AI19" s="479"/>
      <c r="AJ19" s="461" t="s">
        <v>253</v>
      </c>
      <c r="AK19" s="461"/>
      <c r="AL19" s="461"/>
      <c r="AM19" s="461"/>
      <c r="AN19" s="461"/>
      <c r="AO19" s="461"/>
      <c r="AP19" s="462"/>
    </row>
    <row r="20" spans="1:42">
      <c r="A20" s="275"/>
      <c r="B20" s="276"/>
      <c r="C20" s="4" t="s">
        <v>763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9"/>
      <c r="O20" s="275"/>
      <c r="P20" s="276"/>
      <c r="Q20" s="4" t="s">
        <v>763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9"/>
      <c r="AC20" s="275"/>
      <c r="AD20" s="276"/>
      <c r="AE20" s="4" t="s">
        <v>763</v>
      </c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9"/>
    </row>
    <row r="21" spans="1:42" s="85" customFormat="1" ht="11.25">
      <c r="A21" s="84"/>
      <c r="B21" s="471" t="s">
        <v>187</v>
      </c>
      <c r="C21" s="471"/>
      <c r="D21" s="470" t="s">
        <v>764</v>
      </c>
      <c r="E21" s="470"/>
      <c r="F21" s="470"/>
      <c r="G21" s="471" t="s">
        <v>188</v>
      </c>
      <c r="H21" s="471"/>
      <c r="I21" s="470" t="s">
        <v>24</v>
      </c>
      <c r="J21" s="470" t="s">
        <v>24</v>
      </c>
      <c r="K21" s="471" t="s">
        <v>189</v>
      </c>
      <c r="L21" s="471"/>
      <c r="M21" s="470" t="s">
        <v>182</v>
      </c>
      <c r="N21" s="484"/>
      <c r="O21" s="84"/>
      <c r="P21" s="471" t="s">
        <v>187</v>
      </c>
      <c r="Q21" s="471"/>
      <c r="R21" s="470" t="s">
        <v>764</v>
      </c>
      <c r="S21" s="470"/>
      <c r="T21" s="470"/>
      <c r="U21" s="471" t="s">
        <v>188</v>
      </c>
      <c r="V21" s="471"/>
      <c r="W21" s="470" t="s">
        <v>24</v>
      </c>
      <c r="X21" s="470" t="s">
        <v>24</v>
      </c>
      <c r="Y21" s="471" t="s">
        <v>189</v>
      </c>
      <c r="Z21" s="471"/>
      <c r="AA21" s="470" t="s">
        <v>182</v>
      </c>
      <c r="AB21" s="484"/>
      <c r="AC21" s="84"/>
      <c r="AD21" s="471" t="s">
        <v>187</v>
      </c>
      <c r="AE21" s="471"/>
      <c r="AF21" s="470" t="s">
        <v>764</v>
      </c>
      <c r="AG21" s="470"/>
      <c r="AH21" s="470"/>
      <c r="AI21" s="471" t="s">
        <v>188</v>
      </c>
      <c r="AJ21" s="471"/>
      <c r="AK21" s="470" t="s">
        <v>24</v>
      </c>
      <c r="AL21" s="470" t="s">
        <v>24</v>
      </c>
      <c r="AM21" s="471" t="s">
        <v>189</v>
      </c>
      <c r="AN21" s="471"/>
      <c r="AO21" s="470" t="s">
        <v>182</v>
      </c>
      <c r="AP21" s="484"/>
    </row>
    <row r="22" spans="1:42" s="85" customFormat="1" ht="11.25">
      <c r="A22" s="69"/>
      <c r="B22" s="474" t="s">
        <v>190</v>
      </c>
      <c r="C22" s="474"/>
      <c r="D22" s="476" t="s">
        <v>25</v>
      </c>
      <c r="E22" s="476"/>
      <c r="F22" s="476"/>
      <c r="G22" s="474" t="s">
        <v>191</v>
      </c>
      <c r="H22" s="474"/>
      <c r="I22" s="475">
        <v>10</v>
      </c>
      <c r="J22" s="475">
        <v>20</v>
      </c>
      <c r="K22" s="474" t="s">
        <v>192</v>
      </c>
      <c r="L22" s="474"/>
      <c r="M22" s="475">
        <v>100</v>
      </c>
      <c r="N22" s="485"/>
      <c r="O22" s="69"/>
      <c r="P22" s="474" t="s">
        <v>190</v>
      </c>
      <c r="Q22" s="474"/>
      <c r="R22" s="476" t="s">
        <v>25</v>
      </c>
      <c r="S22" s="476"/>
      <c r="T22" s="476"/>
      <c r="U22" s="474" t="s">
        <v>191</v>
      </c>
      <c r="V22" s="474"/>
      <c r="W22" s="475">
        <v>10</v>
      </c>
      <c r="X22" s="475">
        <v>20</v>
      </c>
      <c r="Y22" s="474" t="s">
        <v>192</v>
      </c>
      <c r="Z22" s="474"/>
      <c r="AA22" s="475">
        <v>100</v>
      </c>
      <c r="AB22" s="485"/>
      <c r="AC22" s="69"/>
      <c r="AD22" s="474" t="s">
        <v>190</v>
      </c>
      <c r="AE22" s="474"/>
      <c r="AF22" s="476" t="s">
        <v>25</v>
      </c>
      <c r="AG22" s="476"/>
      <c r="AH22" s="476"/>
      <c r="AI22" s="474" t="s">
        <v>191</v>
      </c>
      <c r="AJ22" s="474"/>
      <c r="AK22" s="475">
        <v>10</v>
      </c>
      <c r="AL22" s="475">
        <v>20</v>
      </c>
      <c r="AM22" s="474" t="s">
        <v>192</v>
      </c>
      <c r="AN22" s="474"/>
      <c r="AO22" s="475">
        <v>100</v>
      </c>
      <c r="AP22" s="485"/>
    </row>
    <row r="23" spans="1:42" s="85" customFormat="1" ht="11.25">
      <c r="A23" s="69"/>
      <c r="B23" s="479" t="s">
        <v>193</v>
      </c>
      <c r="C23" s="479"/>
      <c r="D23" s="480">
        <v>4</v>
      </c>
      <c r="E23" s="480"/>
      <c r="F23" s="479" t="s">
        <v>194</v>
      </c>
      <c r="G23" s="479"/>
      <c r="H23" s="498" t="s">
        <v>752</v>
      </c>
      <c r="I23" s="461"/>
      <c r="J23" s="461"/>
      <c r="K23" s="461"/>
      <c r="L23" s="461"/>
      <c r="M23" s="461"/>
      <c r="N23" s="462"/>
      <c r="O23" s="69"/>
      <c r="P23" s="479" t="s">
        <v>193</v>
      </c>
      <c r="Q23" s="479"/>
      <c r="R23" s="480">
        <v>4</v>
      </c>
      <c r="S23" s="480"/>
      <c r="T23" s="479" t="s">
        <v>194</v>
      </c>
      <c r="U23" s="479"/>
      <c r="V23" s="498" t="s">
        <v>752</v>
      </c>
      <c r="W23" s="461"/>
      <c r="X23" s="461"/>
      <c r="Y23" s="461"/>
      <c r="Z23" s="461"/>
      <c r="AA23" s="461"/>
      <c r="AB23" s="462"/>
      <c r="AC23" s="69"/>
      <c r="AD23" s="479" t="s">
        <v>193</v>
      </c>
      <c r="AE23" s="479"/>
      <c r="AF23" s="480">
        <v>4</v>
      </c>
      <c r="AG23" s="480"/>
      <c r="AH23" s="479" t="s">
        <v>194</v>
      </c>
      <c r="AI23" s="479"/>
      <c r="AJ23" s="498" t="s">
        <v>752</v>
      </c>
      <c r="AK23" s="461"/>
      <c r="AL23" s="461"/>
      <c r="AM23" s="461"/>
      <c r="AN23" s="461"/>
      <c r="AO23" s="461"/>
      <c r="AP23" s="462"/>
    </row>
    <row r="24" spans="1:42">
      <c r="A24" s="8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9"/>
      <c r="O24" s="8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9"/>
      <c r="AC24" s="8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9"/>
    </row>
    <row r="25" spans="1:42">
      <c r="A25" s="8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9"/>
      <c r="O25" s="8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9"/>
      <c r="AC25" s="8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9"/>
    </row>
    <row r="26" spans="1:42">
      <c r="A26" s="8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9"/>
      <c r="O26" s="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9"/>
      <c r="AC26" s="8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9"/>
    </row>
    <row r="27" spans="1:42">
      <c r="A27" s="8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9"/>
      <c r="O27" s="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9"/>
      <c r="AC27" s="8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9"/>
    </row>
    <row r="28" spans="1:42">
      <c r="A28" s="8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9"/>
      <c r="O28" s="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9"/>
      <c r="AC28" s="8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9"/>
    </row>
    <row r="29" spans="1:42">
      <c r="A29" s="8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9"/>
      <c r="O29" s="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9"/>
      <c r="AC29" s="8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9"/>
    </row>
    <row r="30" spans="1:42" ht="13.5" thickBot="1">
      <c r="A30" s="10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2"/>
      <c r="O30" s="10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2"/>
      <c r="AC30" s="10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2"/>
    </row>
    <row r="31" spans="1:42" s="86" customFormat="1">
      <c r="A31" s="468" t="s">
        <v>986</v>
      </c>
      <c r="B31" s="469"/>
      <c r="C31" s="100" t="s">
        <v>264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1"/>
      <c r="O31" s="468" t="s">
        <v>986</v>
      </c>
      <c r="P31" s="469"/>
      <c r="Q31" s="100" t="s">
        <v>264</v>
      </c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1"/>
      <c r="AC31" s="468" t="s">
        <v>986</v>
      </c>
      <c r="AD31" s="469"/>
      <c r="AE31" s="100" t="s">
        <v>264</v>
      </c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1"/>
    </row>
    <row r="32" spans="1:42" s="85" customFormat="1" ht="11.25">
      <c r="A32" s="84"/>
      <c r="B32" s="471" t="s">
        <v>187</v>
      </c>
      <c r="C32" s="471"/>
      <c r="D32" s="470" t="s">
        <v>265</v>
      </c>
      <c r="E32" s="470"/>
      <c r="F32" s="470"/>
      <c r="G32" s="471" t="s">
        <v>188</v>
      </c>
      <c r="H32" s="471"/>
      <c r="I32" s="470" t="s">
        <v>23</v>
      </c>
      <c r="J32" s="470"/>
      <c r="K32" s="471" t="s">
        <v>189</v>
      </c>
      <c r="L32" s="471"/>
      <c r="M32" s="470" t="s">
        <v>182</v>
      </c>
      <c r="N32" s="484"/>
      <c r="O32" s="84"/>
      <c r="P32" s="471" t="s">
        <v>187</v>
      </c>
      <c r="Q32" s="471"/>
      <c r="R32" s="470" t="s">
        <v>265</v>
      </c>
      <c r="S32" s="470"/>
      <c r="T32" s="470"/>
      <c r="U32" s="471" t="s">
        <v>188</v>
      </c>
      <c r="V32" s="471"/>
      <c r="W32" s="470" t="s">
        <v>23</v>
      </c>
      <c r="X32" s="470"/>
      <c r="Y32" s="471" t="s">
        <v>189</v>
      </c>
      <c r="Z32" s="471"/>
      <c r="AA32" s="470" t="s">
        <v>182</v>
      </c>
      <c r="AB32" s="484"/>
      <c r="AC32" s="84"/>
      <c r="AD32" s="471" t="s">
        <v>187</v>
      </c>
      <c r="AE32" s="471"/>
      <c r="AF32" s="470" t="s">
        <v>265</v>
      </c>
      <c r="AG32" s="470"/>
      <c r="AH32" s="470"/>
      <c r="AI32" s="471" t="s">
        <v>188</v>
      </c>
      <c r="AJ32" s="471"/>
      <c r="AK32" s="470" t="s">
        <v>23</v>
      </c>
      <c r="AL32" s="470"/>
      <c r="AM32" s="471" t="s">
        <v>189</v>
      </c>
      <c r="AN32" s="471"/>
      <c r="AO32" s="470" t="s">
        <v>182</v>
      </c>
      <c r="AP32" s="484"/>
    </row>
    <row r="33" spans="1:42" s="85" customFormat="1" ht="11.25">
      <c r="A33" s="69"/>
      <c r="B33" s="474" t="s">
        <v>190</v>
      </c>
      <c r="C33" s="474"/>
      <c r="D33" s="476" t="s">
        <v>24</v>
      </c>
      <c r="E33" s="476"/>
      <c r="F33" s="476"/>
      <c r="G33" s="474" t="s">
        <v>191</v>
      </c>
      <c r="H33" s="474"/>
      <c r="I33" s="475">
        <v>40</v>
      </c>
      <c r="J33" s="475"/>
      <c r="K33" s="474" t="s">
        <v>192</v>
      </c>
      <c r="L33" s="474"/>
      <c r="M33" s="475">
        <v>200</v>
      </c>
      <c r="N33" s="485"/>
      <c r="O33" s="69"/>
      <c r="P33" s="474" t="s">
        <v>190</v>
      </c>
      <c r="Q33" s="474"/>
      <c r="R33" s="476" t="s">
        <v>24</v>
      </c>
      <c r="S33" s="476"/>
      <c r="T33" s="476"/>
      <c r="U33" s="474" t="s">
        <v>191</v>
      </c>
      <c r="V33" s="474"/>
      <c r="W33" s="475">
        <v>40</v>
      </c>
      <c r="X33" s="475"/>
      <c r="Y33" s="474" t="s">
        <v>192</v>
      </c>
      <c r="Z33" s="474"/>
      <c r="AA33" s="475">
        <v>200</v>
      </c>
      <c r="AB33" s="485"/>
      <c r="AC33" s="69"/>
      <c r="AD33" s="474" t="s">
        <v>190</v>
      </c>
      <c r="AE33" s="474"/>
      <c r="AF33" s="476" t="s">
        <v>24</v>
      </c>
      <c r="AG33" s="476"/>
      <c r="AH33" s="476"/>
      <c r="AI33" s="474" t="s">
        <v>191</v>
      </c>
      <c r="AJ33" s="474"/>
      <c r="AK33" s="475">
        <v>40</v>
      </c>
      <c r="AL33" s="475"/>
      <c r="AM33" s="474" t="s">
        <v>192</v>
      </c>
      <c r="AN33" s="474"/>
      <c r="AO33" s="475">
        <v>200</v>
      </c>
      <c r="AP33" s="485"/>
    </row>
    <row r="34" spans="1:42" s="85" customFormat="1" ht="11.25">
      <c r="A34" s="69"/>
      <c r="B34" s="479" t="s">
        <v>193</v>
      </c>
      <c r="C34" s="479"/>
      <c r="D34" s="480">
        <v>99</v>
      </c>
      <c r="E34" s="480"/>
      <c r="F34" s="479" t="s">
        <v>194</v>
      </c>
      <c r="G34" s="479"/>
      <c r="H34" s="461" t="s">
        <v>253</v>
      </c>
      <c r="I34" s="461"/>
      <c r="J34" s="461"/>
      <c r="K34" s="461"/>
      <c r="L34" s="461"/>
      <c r="M34" s="461"/>
      <c r="N34" s="462"/>
      <c r="O34" s="69"/>
      <c r="P34" s="479" t="s">
        <v>193</v>
      </c>
      <c r="Q34" s="479"/>
      <c r="R34" s="480">
        <v>99</v>
      </c>
      <c r="S34" s="480"/>
      <c r="T34" s="479" t="s">
        <v>194</v>
      </c>
      <c r="U34" s="479"/>
      <c r="V34" s="461" t="s">
        <v>253</v>
      </c>
      <c r="W34" s="461"/>
      <c r="X34" s="461"/>
      <c r="Y34" s="461"/>
      <c r="Z34" s="461"/>
      <c r="AA34" s="461"/>
      <c r="AB34" s="462"/>
      <c r="AC34" s="69"/>
      <c r="AD34" s="479" t="s">
        <v>193</v>
      </c>
      <c r="AE34" s="479"/>
      <c r="AF34" s="480">
        <v>99</v>
      </c>
      <c r="AG34" s="480"/>
      <c r="AH34" s="479" t="s">
        <v>194</v>
      </c>
      <c r="AI34" s="479"/>
      <c r="AJ34" s="461" t="s">
        <v>253</v>
      </c>
      <c r="AK34" s="461"/>
      <c r="AL34" s="461"/>
      <c r="AM34" s="461"/>
      <c r="AN34" s="461"/>
      <c r="AO34" s="461"/>
      <c r="AP34" s="462"/>
    </row>
    <row r="35" spans="1:42">
      <c r="A35" s="275"/>
      <c r="B35" s="276"/>
      <c r="C35" s="5" t="s">
        <v>763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9"/>
      <c r="O35" s="275"/>
      <c r="P35" s="276"/>
      <c r="Q35" s="4" t="s">
        <v>763</v>
      </c>
      <c r="R35" s="4"/>
      <c r="S35" s="4"/>
      <c r="T35" s="4"/>
      <c r="U35" s="4"/>
      <c r="V35" s="4"/>
      <c r="W35" s="4"/>
      <c r="X35" s="4"/>
      <c r="Y35" s="4"/>
      <c r="Z35" s="4"/>
      <c r="AA35" s="4"/>
      <c r="AB35" s="9"/>
      <c r="AC35" s="275"/>
      <c r="AD35" s="276"/>
      <c r="AE35" s="4" t="s">
        <v>763</v>
      </c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9"/>
    </row>
    <row r="36" spans="1:42" s="85" customFormat="1" ht="11.25">
      <c r="A36" s="84"/>
      <c r="B36" s="471" t="s">
        <v>187</v>
      </c>
      <c r="C36" s="471"/>
      <c r="D36" s="470" t="s">
        <v>764</v>
      </c>
      <c r="E36" s="470"/>
      <c r="F36" s="470"/>
      <c r="G36" s="471" t="s">
        <v>188</v>
      </c>
      <c r="H36" s="471"/>
      <c r="I36" s="470" t="s">
        <v>24</v>
      </c>
      <c r="J36" s="470" t="s">
        <v>24</v>
      </c>
      <c r="K36" s="471" t="s">
        <v>189</v>
      </c>
      <c r="L36" s="471"/>
      <c r="M36" s="470" t="s">
        <v>182</v>
      </c>
      <c r="N36" s="484"/>
      <c r="O36" s="84"/>
      <c r="P36" s="471" t="s">
        <v>187</v>
      </c>
      <c r="Q36" s="471"/>
      <c r="R36" s="470" t="s">
        <v>764</v>
      </c>
      <c r="S36" s="470"/>
      <c r="T36" s="470"/>
      <c r="U36" s="471" t="s">
        <v>188</v>
      </c>
      <c r="V36" s="471"/>
      <c r="W36" s="470" t="s">
        <v>24</v>
      </c>
      <c r="X36" s="470" t="s">
        <v>24</v>
      </c>
      <c r="Y36" s="471" t="s">
        <v>189</v>
      </c>
      <c r="Z36" s="471"/>
      <c r="AA36" s="470" t="s">
        <v>182</v>
      </c>
      <c r="AB36" s="484"/>
      <c r="AC36" s="84"/>
      <c r="AD36" s="471" t="s">
        <v>187</v>
      </c>
      <c r="AE36" s="471"/>
      <c r="AF36" s="470" t="s">
        <v>764</v>
      </c>
      <c r="AG36" s="470"/>
      <c r="AH36" s="470"/>
      <c r="AI36" s="471" t="s">
        <v>188</v>
      </c>
      <c r="AJ36" s="471"/>
      <c r="AK36" s="470" t="s">
        <v>24</v>
      </c>
      <c r="AL36" s="470" t="s">
        <v>24</v>
      </c>
      <c r="AM36" s="471" t="s">
        <v>189</v>
      </c>
      <c r="AN36" s="471"/>
      <c r="AO36" s="470" t="s">
        <v>182</v>
      </c>
      <c r="AP36" s="484"/>
    </row>
    <row r="37" spans="1:42" s="85" customFormat="1" ht="11.25">
      <c r="A37" s="69"/>
      <c r="B37" s="474" t="s">
        <v>190</v>
      </c>
      <c r="C37" s="474"/>
      <c r="D37" s="476" t="s">
        <v>25</v>
      </c>
      <c r="E37" s="476"/>
      <c r="F37" s="476"/>
      <c r="G37" s="474" t="s">
        <v>191</v>
      </c>
      <c r="H37" s="474"/>
      <c r="I37" s="475">
        <v>10</v>
      </c>
      <c r="J37" s="475">
        <v>20</v>
      </c>
      <c r="K37" s="474" t="s">
        <v>192</v>
      </c>
      <c r="L37" s="474"/>
      <c r="M37" s="475">
        <v>100</v>
      </c>
      <c r="N37" s="485"/>
      <c r="O37" s="69"/>
      <c r="P37" s="474" t="s">
        <v>190</v>
      </c>
      <c r="Q37" s="474"/>
      <c r="R37" s="476" t="s">
        <v>25</v>
      </c>
      <c r="S37" s="476"/>
      <c r="T37" s="476"/>
      <c r="U37" s="474" t="s">
        <v>191</v>
      </c>
      <c r="V37" s="474"/>
      <c r="W37" s="475">
        <v>10</v>
      </c>
      <c r="X37" s="475">
        <v>20</v>
      </c>
      <c r="Y37" s="474" t="s">
        <v>192</v>
      </c>
      <c r="Z37" s="474"/>
      <c r="AA37" s="475">
        <v>100</v>
      </c>
      <c r="AB37" s="485"/>
      <c r="AC37" s="69"/>
      <c r="AD37" s="474" t="s">
        <v>190</v>
      </c>
      <c r="AE37" s="474"/>
      <c r="AF37" s="476" t="s">
        <v>25</v>
      </c>
      <c r="AG37" s="476"/>
      <c r="AH37" s="476"/>
      <c r="AI37" s="474" t="s">
        <v>191</v>
      </c>
      <c r="AJ37" s="474"/>
      <c r="AK37" s="475">
        <v>10</v>
      </c>
      <c r="AL37" s="475">
        <v>20</v>
      </c>
      <c r="AM37" s="474" t="s">
        <v>192</v>
      </c>
      <c r="AN37" s="474"/>
      <c r="AO37" s="475">
        <v>100</v>
      </c>
      <c r="AP37" s="485"/>
    </row>
    <row r="38" spans="1:42" s="85" customFormat="1" ht="11.25">
      <c r="A38" s="69"/>
      <c r="B38" s="479" t="s">
        <v>193</v>
      </c>
      <c r="C38" s="479"/>
      <c r="D38" s="480">
        <v>4</v>
      </c>
      <c r="E38" s="480"/>
      <c r="F38" s="479" t="s">
        <v>194</v>
      </c>
      <c r="G38" s="479"/>
      <c r="H38" s="498" t="s">
        <v>752</v>
      </c>
      <c r="I38" s="461"/>
      <c r="J38" s="461"/>
      <c r="K38" s="461"/>
      <c r="L38" s="461"/>
      <c r="M38" s="461"/>
      <c r="N38" s="462"/>
      <c r="O38" s="69"/>
      <c r="P38" s="479" t="s">
        <v>193</v>
      </c>
      <c r="Q38" s="479"/>
      <c r="R38" s="480">
        <v>4</v>
      </c>
      <c r="S38" s="480"/>
      <c r="T38" s="479" t="s">
        <v>194</v>
      </c>
      <c r="U38" s="479"/>
      <c r="V38" s="498" t="s">
        <v>752</v>
      </c>
      <c r="W38" s="461"/>
      <c r="X38" s="461"/>
      <c r="Y38" s="461"/>
      <c r="Z38" s="461"/>
      <c r="AA38" s="461"/>
      <c r="AB38" s="462"/>
      <c r="AC38" s="69"/>
      <c r="AD38" s="479" t="s">
        <v>193</v>
      </c>
      <c r="AE38" s="479"/>
      <c r="AF38" s="480">
        <v>4</v>
      </c>
      <c r="AG38" s="480"/>
      <c r="AH38" s="479" t="s">
        <v>194</v>
      </c>
      <c r="AI38" s="479"/>
      <c r="AJ38" s="498" t="s">
        <v>752</v>
      </c>
      <c r="AK38" s="461"/>
      <c r="AL38" s="461"/>
      <c r="AM38" s="461"/>
      <c r="AN38" s="461"/>
      <c r="AO38" s="461"/>
      <c r="AP38" s="462"/>
    </row>
    <row r="39" spans="1:42">
      <c r="A39" s="8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9"/>
      <c r="O39" s="8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9"/>
      <c r="AC39" s="8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9"/>
    </row>
    <row r="40" spans="1:42">
      <c r="A40" s="8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9"/>
      <c r="O40" s="8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9"/>
      <c r="AC40" s="8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9"/>
    </row>
    <row r="41" spans="1:42">
      <c r="A41" s="8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9"/>
      <c r="O41" s="8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9"/>
      <c r="AC41" s="8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9"/>
    </row>
    <row r="42" spans="1:42">
      <c r="A42" s="8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9"/>
      <c r="O42" s="8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9"/>
      <c r="AC42" s="8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9"/>
    </row>
    <row r="43" spans="1:42">
      <c r="A43" s="8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9"/>
      <c r="O43" s="8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9"/>
      <c r="AC43" s="8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9"/>
    </row>
    <row r="44" spans="1:42">
      <c r="A44" s="8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9"/>
      <c r="O44" s="8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9"/>
      <c r="AC44" s="8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9"/>
    </row>
    <row r="45" spans="1:42" ht="13.5" thickBot="1">
      <c r="A45" s="10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2"/>
      <c r="O45" s="10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2"/>
      <c r="AC45" s="10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2"/>
    </row>
    <row r="47" spans="1:42" ht="13.5" thickBot="1"/>
    <row r="48" spans="1:42" s="86" customFormat="1">
      <c r="A48" s="468" t="s">
        <v>985</v>
      </c>
      <c r="B48" s="469"/>
      <c r="C48" s="100" t="s">
        <v>748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1"/>
      <c r="O48" s="468" t="s">
        <v>985</v>
      </c>
      <c r="P48" s="469"/>
      <c r="Q48" s="100" t="s">
        <v>748</v>
      </c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1"/>
      <c r="AC48" s="468" t="s">
        <v>985</v>
      </c>
      <c r="AD48" s="469"/>
      <c r="AE48" s="100" t="s">
        <v>748</v>
      </c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1"/>
    </row>
    <row r="49" spans="1:42" s="85" customFormat="1" ht="11.25">
      <c r="A49" s="84"/>
      <c r="B49" s="471" t="s">
        <v>187</v>
      </c>
      <c r="C49" s="471"/>
      <c r="D49" s="470" t="s">
        <v>277</v>
      </c>
      <c r="E49" s="470"/>
      <c r="F49" s="470"/>
      <c r="G49" s="471" t="s">
        <v>188</v>
      </c>
      <c r="H49" s="471"/>
      <c r="I49" s="492" t="s">
        <v>24</v>
      </c>
      <c r="J49" s="470" t="s">
        <v>24</v>
      </c>
      <c r="K49" s="471" t="s">
        <v>189</v>
      </c>
      <c r="L49" s="471"/>
      <c r="M49" s="470">
        <v>2</v>
      </c>
      <c r="N49" s="484"/>
      <c r="O49" s="84"/>
      <c r="P49" s="471" t="s">
        <v>187</v>
      </c>
      <c r="Q49" s="471"/>
      <c r="R49" s="470" t="s">
        <v>277</v>
      </c>
      <c r="S49" s="470"/>
      <c r="T49" s="470"/>
      <c r="U49" s="471" t="s">
        <v>188</v>
      </c>
      <c r="V49" s="471"/>
      <c r="W49" s="492" t="s">
        <v>24</v>
      </c>
      <c r="X49" s="470" t="s">
        <v>24</v>
      </c>
      <c r="Y49" s="471" t="s">
        <v>189</v>
      </c>
      <c r="Z49" s="471"/>
      <c r="AA49" s="470">
        <v>2</v>
      </c>
      <c r="AB49" s="484"/>
      <c r="AC49" s="84"/>
      <c r="AD49" s="471" t="s">
        <v>187</v>
      </c>
      <c r="AE49" s="471"/>
      <c r="AF49" s="470" t="s">
        <v>277</v>
      </c>
      <c r="AG49" s="470"/>
      <c r="AH49" s="470"/>
      <c r="AI49" s="471" t="s">
        <v>188</v>
      </c>
      <c r="AJ49" s="471"/>
      <c r="AK49" s="492" t="s">
        <v>24</v>
      </c>
      <c r="AL49" s="470" t="s">
        <v>24</v>
      </c>
      <c r="AM49" s="471" t="s">
        <v>189</v>
      </c>
      <c r="AN49" s="471"/>
      <c r="AO49" s="470">
        <v>2</v>
      </c>
      <c r="AP49" s="484"/>
    </row>
    <row r="50" spans="1:42" s="85" customFormat="1" ht="11.25">
      <c r="A50" s="69"/>
      <c r="B50" s="474" t="s">
        <v>190</v>
      </c>
      <c r="C50" s="474"/>
      <c r="D50" s="476" t="s">
        <v>24</v>
      </c>
      <c r="E50" s="476"/>
      <c r="F50" s="476"/>
      <c r="G50" s="474" t="s">
        <v>191</v>
      </c>
      <c r="H50" s="474"/>
      <c r="I50" s="475">
        <v>10</v>
      </c>
      <c r="J50" s="475">
        <v>20</v>
      </c>
      <c r="K50" s="474" t="s">
        <v>192</v>
      </c>
      <c r="L50" s="474"/>
      <c r="M50" s="475">
        <v>50</v>
      </c>
      <c r="N50" s="485"/>
      <c r="O50" s="69"/>
      <c r="P50" s="474" t="s">
        <v>190</v>
      </c>
      <c r="Q50" s="474"/>
      <c r="R50" s="476" t="s">
        <v>24</v>
      </c>
      <c r="S50" s="476"/>
      <c r="T50" s="476"/>
      <c r="U50" s="474" t="s">
        <v>191</v>
      </c>
      <c r="V50" s="474"/>
      <c r="W50" s="475">
        <v>10</v>
      </c>
      <c r="X50" s="475">
        <v>20</v>
      </c>
      <c r="Y50" s="474" t="s">
        <v>192</v>
      </c>
      <c r="Z50" s="474"/>
      <c r="AA50" s="475">
        <v>50</v>
      </c>
      <c r="AB50" s="485"/>
      <c r="AC50" s="69"/>
      <c r="AD50" s="474" t="s">
        <v>190</v>
      </c>
      <c r="AE50" s="474"/>
      <c r="AF50" s="476" t="s">
        <v>24</v>
      </c>
      <c r="AG50" s="476"/>
      <c r="AH50" s="476"/>
      <c r="AI50" s="474" t="s">
        <v>191</v>
      </c>
      <c r="AJ50" s="474"/>
      <c r="AK50" s="475">
        <v>10</v>
      </c>
      <c r="AL50" s="475">
        <v>20</v>
      </c>
      <c r="AM50" s="474" t="s">
        <v>192</v>
      </c>
      <c r="AN50" s="474"/>
      <c r="AO50" s="475">
        <v>50</v>
      </c>
      <c r="AP50" s="485"/>
    </row>
    <row r="51" spans="1:42" s="85" customFormat="1" ht="11.25">
      <c r="A51" s="69"/>
      <c r="B51" s="479" t="s">
        <v>193</v>
      </c>
      <c r="C51" s="479"/>
      <c r="D51" s="480">
        <v>15</v>
      </c>
      <c r="E51" s="480"/>
      <c r="F51" s="479" t="s">
        <v>194</v>
      </c>
      <c r="G51" s="479"/>
      <c r="H51" s="482" t="s">
        <v>742</v>
      </c>
      <c r="I51" s="482"/>
      <c r="J51" s="482"/>
      <c r="K51" s="482"/>
      <c r="L51" s="482"/>
      <c r="M51" s="482"/>
      <c r="N51" s="497"/>
      <c r="O51" s="69"/>
      <c r="P51" s="479" t="s">
        <v>193</v>
      </c>
      <c r="Q51" s="479"/>
      <c r="R51" s="480">
        <v>15</v>
      </c>
      <c r="S51" s="480"/>
      <c r="T51" s="479" t="s">
        <v>194</v>
      </c>
      <c r="U51" s="479"/>
      <c r="V51" s="482" t="s">
        <v>742</v>
      </c>
      <c r="W51" s="482"/>
      <c r="X51" s="482"/>
      <c r="Y51" s="482"/>
      <c r="Z51" s="482"/>
      <c r="AA51" s="482"/>
      <c r="AB51" s="497"/>
      <c r="AC51" s="69"/>
      <c r="AD51" s="479" t="s">
        <v>193</v>
      </c>
      <c r="AE51" s="479"/>
      <c r="AF51" s="480">
        <v>15</v>
      </c>
      <c r="AG51" s="480"/>
      <c r="AH51" s="479" t="s">
        <v>194</v>
      </c>
      <c r="AI51" s="479"/>
      <c r="AJ51" s="482" t="s">
        <v>742</v>
      </c>
      <c r="AK51" s="482"/>
      <c r="AL51" s="482"/>
      <c r="AM51" s="482"/>
      <c r="AN51" s="482"/>
      <c r="AO51" s="482"/>
      <c r="AP51" s="497"/>
    </row>
    <row r="52" spans="1:42" s="85" customFormat="1" ht="11.25">
      <c r="A52" s="69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2"/>
      <c r="O52" s="69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2"/>
      <c r="AC52" s="69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2"/>
    </row>
    <row r="53" spans="1:42" s="85" customFormat="1" ht="11.25">
      <c r="A53" s="69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2"/>
      <c r="O53" s="69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2"/>
      <c r="AC53" s="69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2"/>
    </row>
    <row r="54" spans="1:42" s="85" customFormat="1" ht="11.25">
      <c r="A54" s="69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2"/>
      <c r="O54" s="69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2"/>
      <c r="AC54" s="69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2"/>
    </row>
    <row r="55" spans="1:42" s="85" customFormat="1" ht="12" thickBot="1">
      <c r="A55" s="73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5"/>
      <c r="O55" s="73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5"/>
      <c r="AC55" s="73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5"/>
    </row>
    <row r="56" spans="1:42" s="86" customFormat="1">
      <c r="A56" s="468" t="s">
        <v>985</v>
      </c>
      <c r="B56" s="469"/>
      <c r="C56" s="100" t="s">
        <v>748</v>
      </c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1"/>
      <c r="O56" s="468" t="s">
        <v>985</v>
      </c>
      <c r="P56" s="469"/>
      <c r="Q56" s="100" t="s">
        <v>748</v>
      </c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1"/>
      <c r="AC56" s="468" t="s">
        <v>985</v>
      </c>
      <c r="AD56" s="469"/>
      <c r="AE56" s="100" t="s">
        <v>470</v>
      </c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1"/>
    </row>
    <row r="57" spans="1:42" s="85" customFormat="1" ht="11.25">
      <c r="A57" s="84"/>
      <c r="B57" s="471" t="s">
        <v>187</v>
      </c>
      <c r="C57" s="471"/>
      <c r="D57" s="470" t="s">
        <v>277</v>
      </c>
      <c r="E57" s="470"/>
      <c r="F57" s="470"/>
      <c r="G57" s="471" t="s">
        <v>188</v>
      </c>
      <c r="H57" s="471"/>
      <c r="I57" s="492" t="s">
        <v>24</v>
      </c>
      <c r="J57" s="470" t="s">
        <v>24</v>
      </c>
      <c r="K57" s="471" t="s">
        <v>189</v>
      </c>
      <c r="L57" s="471"/>
      <c r="M57" s="470">
        <v>2</v>
      </c>
      <c r="N57" s="484"/>
      <c r="O57" s="84"/>
      <c r="P57" s="471" t="s">
        <v>187</v>
      </c>
      <c r="Q57" s="471"/>
      <c r="R57" s="470" t="s">
        <v>277</v>
      </c>
      <c r="S57" s="470"/>
      <c r="T57" s="470"/>
      <c r="U57" s="471" t="s">
        <v>188</v>
      </c>
      <c r="V57" s="471"/>
      <c r="W57" s="492" t="s">
        <v>24</v>
      </c>
      <c r="X57" s="470" t="s">
        <v>24</v>
      </c>
      <c r="Y57" s="471" t="s">
        <v>189</v>
      </c>
      <c r="Z57" s="471"/>
      <c r="AA57" s="470">
        <v>2</v>
      </c>
      <c r="AB57" s="484"/>
      <c r="AC57" s="84"/>
      <c r="AD57" s="471" t="s">
        <v>187</v>
      </c>
      <c r="AE57" s="471"/>
      <c r="AF57" s="470" t="s">
        <v>277</v>
      </c>
      <c r="AG57" s="470"/>
      <c r="AH57" s="470"/>
      <c r="AI57" s="471" t="s">
        <v>188</v>
      </c>
      <c r="AJ57" s="471"/>
      <c r="AK57" s="492" t="s">
        <v>24</v>
      </c>
      <c r="AL57" s="470" t="s">
        <v>24</v>
      </c>
      <c r="AM57" s="471" t="s">
        <v>189</v>
      </c>
      <c r="AN57" s="471"/>
      <c r="AO57" s="470">
        <v>3</v>
      </c>
      <c r="AP57" s="484"/>
    </row>
    <row r="58" spans="1:42" s="85" customFormat="1" ht="11.25">
      <c r="A58" s="69"/>
      <c r="B58" s="474" t="s">
        <v>190</v>
      </c>
      <c r="C58" s="474"/>
      <c r="D58" s="476" t="s">
        <v>24</v>
      </c>
      <c r="E58" s="476"/>
      <c r="F58" s="476"/>
      <c r="G58" s="474" t="s">
        <v>191</v>
      </c>
      <c r="H58" s="474"/>
      <c r="I58" s="475">
        <v>10</v>
      </c>
      <c r="J58" s="475">
        <v>20</v>
      </c>
      <c r="K58" s="474" t="s">
        <v>192</v>
      </c>
      <c r="L58" s="474"/>
      <c r="M58" s="475">
        <v>50</v>
      </c>
      <c r="N58" s="485"/>
      <c r="O58" s="69"/>
      <c r="P58" s="474" t="s">
        <v>190</v>
      </c>
      <c r="Q58" s="474"/>
      <c r="R58" s="476" t="s">
        <v>24</v>
      </c>
      <c r="S58" s="476"/>
      <c r="T58" s="476"/>
      <c r="U58" s="474" t="s">
        <v>191</v>
      </c>
      <c r="V58" s="474"/>
      <c r="W58" s="475">
        <v>10</v>
      </c>
      <c r="X58" s="475">
        <v>20</v>
      </c>
      <c r="Y58" s="474" t="s">
        <v>192</v>
      </c>
      <c r="Z58" s="474"/>
      <c r="AA58" s="475">
        <v>50</v>
      </c>
      <c r="AB58" s="485"/>
      <c r="AC58" s="69"/>
      <c r="AD58" s="474" t="s">
        <v>190</v>
      </c>
      <c r="AE58" s="474"/>
      <c r="AF58" s="476" t="s">
        <v>24</v>
      </c>
      <c r="AG58" s="476"/>
      <c r="AH58" s="476"/>
      <c r="AI58" s="474" t="s">
        <v>191</v>
      </c>
      <c r="AJ58" s="474"/>
      <c r="AK58" s="475">
        <v>10</v>
      </c>
      <c r="AL58" s="475">
        <v>20</v>
      </c>
      <c r="AM58" s="474" t="s">
        <v>192</v>
      </c>
      <c r="AN58" s="474"/>
      <c r="AO58" s="475">
        <v>50</v>
      </c>
      <c r="AP58" s="485"/>
    </row>
    <row r="59" spans="1:42" s="85" customFormat="1" ht="11.25">
      <c r="A59" s="69"/>
      <c r="B59" s="479" t="s">
        <v>193</v>
      </c>
      <c r="C59" s="479"/>
      <c r="D59" s="480">
        <v>15</v>
      </c>
      <c r="E59" s="480"/>
      <c r="F59" s="479" t="s">
        <v>194</v>
      </c>
      <c r="G59" s="479"/>
      <c r="H59" s="482" t="s">
        <v>742</v>
      </c>
      <c r="I59" s="482"/>
      <c r="J59" s="482"/>
      <c r="K59" s="482"/>
      <c r="L59" s="482"/>
      <c r="M59" s="482"/>
      <c r="N59" s="497"/>
      <c r="O59" s="69"/>
      <c r="P59" s="479" t="s">
        <v>193</v>
      </c>
      <c r="Q59" s="479"/>
      <c r="R59" s="480">
        <v>15</v>
      </c>
      <c r="S59" s="480"/>
      <c r="T59" s="479" t="s">
        <v>194</v>
      </c>
      <c r="U59" s="479"/>
      <c r="V59" s="482" t="s">
        <v>742</v>
      </c>
      <c r="W59" s="482"/>
      <c r="X59" s="482"/>
      <c r="Y59" s="482"/>
      <c r="Z59" s="482"/>
      <c r="AA59" s="482"/>
      <c r="AB59" s="497"/>
      <c r="AC59" s="69"/>
      <c r="AD59" s="479" t="s">
        <v>193</v>
      </c>
      <c r="AE59" s="479"/>
      <c r="AF59" s="480">
        <v>10</v>
      </c>
      <c r="AG59" s="480"/>
      <c r="AH59" s="479" t="s">
        <v>194</v>
      </c>
      <c r="AI59" s="479"/>
      <c r="AJ59" s="480" t="s">
        <v>743</v>
      </c>
      <c r="AK59" s="482"/>
      <c r="AL59" s="482"/>
      <c r="AM59" s="482"/>
      <c r="AN59" s="482"/>
      <c r="AO59" s="482"/>
      <c r="AP59" s="497"/>
    </row>
    <row r="60" spans="1:42" s="85" customFormat="1" ht="11.25">
      <c r="A60" s="69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2"/>
      <c r="O60" s="69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2"/>
      <c r="AC60" s="69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2"/>
    </row>
    <row r="61" spans="1:42" s="85" customFormat="1" ht="11.25">
      <c r="A61" s="69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2"/>
      <c r="O61" s="69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2"/>
      <c r="AC61" s="69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2"/>
    </row>
    <row r="62" spans="1:42" s="85" customFormat="1" ht="11.25">
      <c r="A62" s="69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2"/>
      <c r="O62" s="69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2"/>
      <c r="AC62" s="69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2"/>
    </row>
    <row r="63" spans="1:42" s="85" customFormat="1" ht="12" thickBot="1">
      <c r="A63" s="7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5"/>
      <c r="O63" s="73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5"/>
      <c r="AC63" s="73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5"/>
    </row>
    <row r="64" spans="1:42" s="86" customFormat="1">
      <c r="A64" s="468" t="s">
        <v>985</v>
      </c>
      <c r="B64" s="469"/>
      <c r="C64" s="100" t="s">
        <v>279</v>
      </c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1"/>
      <c r="O64" s="468" t="s">
        <v>985</v>
      </c>
      <c r="P64" s="469"/>
      <c r="Q64" s="100" t="s">
        <v>748</v>
      </c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1"/>
      <c r="AC64" s="468" t="s">
        <v>985</v>
      </c>
      <c r="AD64" s="469"/>
      <c r="AE64" s="100" t="s">
        <v>470</v>
      </c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1"/>
    </row>
    <row r="65" spans="1:43" s="85" customFormat="1" ht="11.25">
      <c r="A65" s="84"/>
      <c r="B65" s="471" t="s">
        <v>187</v>
      </c>
      <c r="C65" s="471"/>
      <c r="D65" s="470" t="s">
        <v>266</v>
      </c>
      <c r="E65" s="470"/>
      <c r="F65" s="470"/>
      <c r="G65" s="471" t="s">
        <v>188</v>
      </c>
      <c r="H65" s="471"/>
      <c r="I65" s="470" t="s">
        <v>252</v>
      </c>
      <c r="J65" s="470" t="s">
        <v>24</v>
      </c>
      <c r="K65" s="471" t="s">
        <v>189</v>
      </c>
      <c r="L65" s="471"/>
      <c r="M65" s="470">
        <v>2</v>
      </c>
      <c r="N65" s="484"/>
      <c r="O65" s="84"/>
      <c r="P65" s="471" t="s">
        <v>187</v>
      </c>
      <c r="Q65" s="471"/>
      <c r="R65" s="470" t="s">
        <v>277</v>
      </c>
      <c r="S65" s="470"/>
      <c r="T65" s="470"/>
      <c r="U65" s="471" t="s">
        <v>188</v>
      </c>
      <c r="V65" s="471"/>
      <c r="W65" s="492" t="s">
        <v>24</v>
      </c>
      <c r="X65" s="470" t="s">
        <v>24</v>
      </c>
      <c r="Y65" s="471" t="s">
        <v>189</v>
      </c>
      <c r="Z65" s="471"/>
      <c r="AA65" s="470">
        <v>2</v>
      </c>
      <c r="AB65" s="484"/>
      <c r="AC65" s="84"/>
      <c r="AD65" s="471" t="s">
        <v>187</v>
      </c>
      <c r="AE65" s="471"/>
      <c r="AF65" s="470" t="s">
        <v>277</v>
      </c>
      <c r="AG65" s="470"/>
      <c r="AH65" s="470"/>
      <c r="AI65" s="471" t="s">
        <v>188</v>
      </c>
      <c r="AJ65" s="471"/>
      <c r="AK65" s="492" t="s">
        <v>24</v>
      </c>
      <c r="AL65" s="470" t="s">
        <v>24</v>
      </c>
      <c r="AM65" s="471" t="s">
        <v>189</v>
      </c>
      <c r="AN65" s="471"/>
      <c r="AO65" s="470">
        <v>3</v>
      </c>
      <c r="AP65" s="484"/>
    </row>
    <row r="66" spans="1:43" s="85" customFormat="1" ht="11.25">
      <c r="A66" s="69"/>
      <c r="B66" s="474" t="s">
        <v>190</v>
      </c>
      <c r="C66" s="474"/>
      <c r="D66" s="476" t="s">
        <v>24</v>
      </c>
      <c r="E66" s="476"/>
      <c r="F66" s="476"/>
      <c r="G66" s="474" t="s">
        <v>191</v>
      </c>
      <c r="H66" s="474"/>
      <c r="I66" s="475">
        <v>10</v>
      </c>
      <c r="J66" s="475">
        <v>20</v>
      </c>
      <c r="K66" s="474" t="s">
        <v>192</v>
      </c>
      <c r="L66" s="474"/>
      <c r="M66" s="475">
        <v>50</v>
      </c>
      <c r="N66" s="485"/>
      <c r="O66" s="69"/>
      <c r="P66" s="474" t="s">
        <v>190</v>
      </c>
      <c r="Q66" s="474"/>
      <c r="R66" s="476" t="s">
        <v>24</v>
      </c>
      <c r="S66" s="476"/>
      <c r="T66" s="476"/>
      <c r="U66" s="474" t="s">
        <v>191</v>
      </c>
      <c r="V66" s="474"/>
      <c r="W66" s="475">
        <v>10</v>
      </c>
      <c r="X66" s="475">
        <v>20</v>
      </c>
      <c r="Y66" s="474" t="s">
        <v>192</v>
      </c>
      <c r="Z66" s="474"/>
      <c r="AA66" s="475">
        <v>50</v>
      </c>
      <c r="AB66" s="485"/>
      <c r="AC66" s="69"/>
      <c r="AD66" s="474" t="s">
        <v>190</v>
      </c>
      <c r="AE66" s="474"/>
      <c r="AF66" s="476" t="s">
        <v>24</v>
      </c>
      <c r="AG66" s="476"/>
      <c r="AH66" s="476"/>
      <c r="AI66" s="474" t="s">
        <v>191</v>
      </c>
      <c r="AJ66" s="474"/>
      <c r="AK66" s="475">
        <v>10</v>
      </c>
      <c r="AL66" s="475">
        <v>20</v>
      </c>
      <c r="AM66" s="474" t="s">
        <v>192</v>
      </c>
      <c r="AN66" s="474"/>
      <c r="AO66" s="475">
        <v>50</v>
      </c>
      <c r="AP66" s="485"/>
    </row>
    <row r="67" spans="1:43" s="85" customFormat="1" ht="11.25">
      <c r="A67" s="69"/>
      <c r="B67" s="479" t="s">
        <v>193</v>
      </c>
      <c r="C67" s="479"/>
      <c r="D67" s="480">
        <v>18</v>
      </c>
      <c r="E67" s="480"/>
      <c r="F67" s="479" t="s">
        <v>194</v>
      </c>
      <c r="G67" s="479"/>
      <c r="H67" s="482" t="s">
        <v>742</v>
      </c>
      <c r="I67" s="482"/>
      <c r="J67" s="482"/>
      <c r="K67" s="482"/>
      <c r="L67" s="482"/>
      <c r="M67" s="482"/>
      <c r="N67" s="497"/>
      <c r="O67" s="69"/>
      <c r="P67" s="479" t="s">
        <v>193</v>
      </c>
      <c r="Q67" s="479"/>
      <c r="R67" s="480">
        <v>15</v>
      </c>
      <c r="S67" s="480"/>
      <c r="T67" s="479" t="s">
        <v>194</v>
      </c>
      <c r="U67" s="479"/>
      <c r="V67" s="482" t="s">
        <v>742</v>
      </c>
      <c r="W67" s="482"/>
      <c r="X67" s="482"/>
      <c r="Y67" s="482"/>
      <c r="Z67" s="482"/>
      <c r="AA67" s="482"/>
      <c r="AB67" s="497"/>
      <c r="AC67" s="69"/>
      <c r="AD67" s="479" t="s">
        <v>193</v>
      </c>
      <c r="AE67" s="479"/>
      <c r="AF67" s="480">
        <v>10</v>
      </c>
      <c r="AG67" s="480"/>
      <c r="AH67" s="479" t="s">
        <v>194</v>
      </c>
      <c r="AI67" s="479"/>
      <c r="AJ67" s="480" t="s">
        <v>743</v>
      </c>
      <c r="AK67" s="482"/>
      <c r="AL67" s="482"/>
      <c r="AM67" s="482"/>
      <c r="AN67" s="482"/>
      <c r="AO67" s="482"/>
      <c r="AP67" s="497"/>
    </row>
    <row r="68" spans="1:43" s="85" customFormat="1" ht="11.25">
      <c r="A68" s="69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2"/>
      <c r="O68" s="69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2"/>
      <c r="AC68" s="69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2"/>
    </row>
    <row r="69" spans="1:43" s="85" customFormat="1" ht="11.25">
      <c r="A69" s="69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2"/>
      <c r="O69" s="69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2"/>
      <c r="AC69" s="69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2"/>
    </row>
    <row r="70" spans="1:43" s="85" customFormat="1" ht="11.25">
      <c r="A70" s="69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2"/>
      <c r="O70" s="69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2"/>
      <c r="AC70" s="69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2"/>
    </row>
    <row r="71" spans="1:43" s="85" customFormat="1" ht="12" thickBot="1">
      <c r="A71" s="73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5"/>
      <c r="O71" s="73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5"/>
      <c r="AC71" s="73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5"/>
    </row>
    <row r="72" spans="1:43" s="86" customFormat="1">
      <c r="A72" s="468" t="s">
        <v>985</v>
      </c>
      <c r="B72" s="469"/>
      <c r="C72" s="100" t="s">
        <v>279</v>
      </c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1"/>
      <c r="O72" s="468" t="s">
        <v>985</v>
      </c>
      <c r="P72" s="469"/>
      <c r="Q72" s="100" t="s">
        <v>279</v>
      </c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1"/>
      <c r="AC72" s="468" t="s">
        <v>985</v>
      </c>
      <c r="AD72" s="469"/>
      <c r="AE72" s="100" t="s">
        <v>279</v>
      </c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1"/>
    </row>
    <row r="73" spans="1:43" s="85" customFormat="1" ht="11.25">
      <c r="A73" s="84"/>
      <c r="B73" s="471" t="s">
        <v>187</v>
      </c>
      <c r="C73" s="471"/>
      <c r="D73" s="470" t="s">
        <v>266</v>
      </c>
      <c r="E73" s="470"/>
      <c r="F73" s="470"/>
      <c r="G73" s="471" t="s">
        <v>188</v>
      </c>
      <c r="H73" s="471"/>
      <c r="I73" s="470" t="s">
        <v>252</v>
      </c>
      <c r="J73" s="470" t="s">
        <v>24</v>
      </c>
      <c r="K73" s="471" t="s">
        <v>189</v>
      </c>
      <c r="L73" s="471"/>
      <c r="M73" s="470">
        <v>2</v>
      </c>
      <c r="N73" s="484"/>
      <c r="O73" s="84"/>
      <c r="P73" s="471" t="s">
        <v>187</v>
      </c>
      <c r="Q73" s="471"/>
      <c r="R73" s="470" t="s">
        <v>266</v>
      </c>
      <c r="S73" s="470"/>
      <c r="T73" s="470"/>
      <c r="U73" s="471" t="s">
        <v>188</v>
      </c>
      <c r="V73" s="471"/>
      <c r="W73" s="470" t="s">
        <v>252</v>
      </c>
      <c r="X73" s="470" t="s">
        <v>24</v>
      </c>
      <c r="Y73" s="471" t="s">
        <v>189</v>
      </c>
      <c r="Z73" s="471"/>
      <c r="AA73" s="470">
        <v>2</v>
      </c>
      <c r="AB73" s="484"/>
      <c r="AC73" s="84"/>
      <c r="AD73" s="471" t="s">
        <v>187</v>
      </c>
      <c r="AE73" s="471"/>
      <c r="AF73" s="470" t="s">
        <v>266</v>
      </c>
      <c r="AG73" s="470"/>
      <c r="AH73" s="470"/>
      <c r="AI73" s="471" t="s">
        <v>188</v>
      </c>
      <c r="AJ73" s="471"/>
      <c r="AK73" s="470" t="s">
        <v>252</v>
      </c>
      <c r="AL73" s="470" t="s">
        <v>24</v>
      </c>
      <c r="AM73" s="471" t="s">
        <v>189</v>
      </c>
      <c r="AN73" s="471"/>
      <c r="AO73" s="470">
        <v>2</v>
      </c>
      <c r="AP73" s="484"/>
    </row>
    <row r="74" spans="1:43" s="85" customFormat="1" ht="11.25">
      <c r="A74" s="69"/>
      <c r="B74" s="474" t="s">
        <v>190</v>
      </c>
      <c r="C74" s="474"/>
      <c r="D74" s="476" t="s">
        <v>24</v>
      </c>
      <c r="E74" s="476"/>
      <c r="F74" s="476"/>
      <c r="G74" s="474" t="s">
        <v>191</v>
      </c>
      <c r="H74" s="474"/>
      <c r="I74" s="475">
        <v>10</v>
      </c>
      <c r="J74" s="475">
        <v>20</v>
      </c>
      <c r="K74" s="474" t="s">
        <v>192</v>
      </c>
      <c r="L74" s="474"/>
      <c r="M74" s="475">
        <v>50</v>
      </c>
      <c r="N74" s="485"/>
      <c r="O74" s="69"/>
      <c r="P74" s="474" t="s">
        <v>190</v>
      </c>
      <c r="Q74" s="474"/>
      <c r="R74" s="476" t="s">
        <v>24</v>
      </c>
      <c r="S74" s="476"/>
      <c r="T74" s="476"/>
      <c r="U74" s="474" t="s">
        <v>191</v>
      </c>
      <c r="V74" s="474"/>
      <c r="W74" s="475">
        <v>10</v>
      </c>
      <c r="X74" s="475">
        <v>20</v>
      </c>
      <c r="Y74" s="474" t="s">
        <v>192</v>
      </c>
      <c r="Z74" s="474"/>
      <c r="AA74" s="475">
        <v>50</v>
      </c>
      <c r="AB74" s="485"/>
      <c r="AC74" s="69"/>
      <c r="AD74" s="474" t="s">
        <v>190</v>
      </c>
      <c r="AE74" s="474"/>
      <c r="AF74" s="476" t="s">
        <v>24</v>
      </c>
      <c r="AG74" s="476"/>
      <c r="AH74" s="476"/>
      <c r="AI74" s="474" t="s">
        <v>191</v>
      </c>
      <c r="AJ74" s="474"/>
      <c r="AK74" s="475">
        <v>10</v>
      </c>
      <c r="AL74" s="475">
        <v>20</v>
      </c>
      <c r="AM74" s="474" t="s">
        <v>192</v>
      </c>
      <c r="AN74" s="474"/>
      <c r="AO74" s="475">
        <v>50</v>
      </c>
      <c r="AP74" s="485"/>
    </row>
    <row r="75" spans="1:43" s="85" customFormat="1" ht="11.25">
      <c r="A75" s="69"/>
      <c r="B75" s="479" t="s">
        <v>193</v>
      </c>
      <c r="C75" s="479"/>
      <c r="D75" s="480">
        <v>18</v>
      </c>
      <c r="E75" s="480"/>
      <c r="F75" s="479" t="s">
        <v>194</v>
      </c>
      <c r="G75" s="479"/>
      <c r="H75" s="482" t="s">
        <v>742</v>
      </c>
      <c r="I75" s="482"/>
      <c r="J75" s="482"/>
      <c r="K75" s="482"/>
      <c r="L75" s="482"/>
      <c r="M75" s="482"/>
      <c r="N75" s="497"/>
      <c r="O75" s="69"/>
      <c r="P75" s="479" t="s">
        <v>193</v>
      </c>
      <c r="Q75" s="479"/>
      <c r="R75" s="480">
        <v>18</v>
      </c>
      <c r="S75" s="480"/>
      <c r="T75" s="479" t="s">
        <v>194</v>
      </c>
      <c r="U75" s="479"/>
      <c r="V75" s="482" t="s">
        <v>742</v>
      </c>
      <c r="W75" s="482"/>
      <c r="X75" s="482"/>
      <c r="Y75" s="482"/>
      <c r="Z75" s="482"/>
      <c r="AA75" s="482"/>
      <c r="AB75" s="497"/>
      <c r="AC75" s="69"/>
      <c r="AD75" s="479" t="s">
        <v>193</v>
      </c>
      <c r="AE75" s="479"/>
      <c r="AF75" s="480">
        <v>18</v>
      </c>
      <c r="AG75" s="480"/>
      <c r="AH75" s="479" t="s">
        <v>194</v>
      </c>
      <c r="AI75" s="479"/>
      <c r="AJ75" s="482" t="s">
        <v>742</v>
      </c>
      <c r="AK75" s="482"/>
      <c r="AL75" s="482"/>
      <c r="AM75" s="482"/>
      <c r="AN75" s="482"/>
      <c r="AO75" s="482"/>
      <c r="AP75" s="497"/>
    </row>
    <row r="76" spans="1:43" s="85" customFormat="1" ht="11.25">
      <c r="A76" s="69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2"/>
      <c r="O76" s="69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2"/>
      <c r="AC76" s="69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2"/>
    </row>
    <row r="77" spans="1:43" s="85" customFormat="1" ht="11.25">
      <c r="A77" s="69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2"/>
      <c r="O77" s="69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2"/>
      <c r="AC77" s="69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2"/>
    </row>
    <row r="78" spans="1:43" s="85" customFormat="1" ht="11.25">
      <c r="A78" s="69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2"/>
      <c r="O78" s="69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2"/>
      <c r="AC78" s="69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2"/>
    </row>
    <row r="79" spans="1:43" s="85" customFormat="1" ht="12" thickBot="1">
      <c r="A79" s="73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5"/>
      <c r="O79" s="73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5"/>
      <c r="AC79" s="73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5"/>
    </row>
    <row r="80" spans="1:43" s="85" customFormat="1">
      <c r="A80" s="468" t="s">
        <v>987</v>
      </c>
      <c r="B80" s="469"/>
      <c r="C80" s="100" t="s">
        <v>776</v>
      </c>
      <c r="D80" s="100"/>
      <c r="E80" s="100"/>
      <c r="F80" s="100"/>
      <c r="G80" s="100"/>
      <c r="H80" s="100"/>
      <c r="I80" s="101"/>
      <c r="J80" s="468" t="s">
        <v>987</v>
      </c>
      <c r="K80" s="469"/>
      <c r="L80" s="100" t="s">
        <v>776</v>
      </c>
      <c r="M80" s="100"/>
      <c r="N80" s="100"/>
      <c r="O80" s="100"/>
      <c r="P80" s="100"/>
      <c r="Q80" s="100"/>
      <c r="R80" s="101"/>
      <c r="S80" s="71"/>
      <c r="T80" s="71"/>
      <c r="U80" s="468" t="s">
        <v>278</v>
      </c>
      <c r="V80" s="477"/>
      <c r="W80" s="477"/>
      <c r="X80" s="100" t="s">
        <v>488</v>
      </c>
      <c r="Y80" s="100"/>
      <c r="Z80" s="100"/>
      <c r="AA80" s="100"/>
      <c r="AB80" s="100"/>
      <c r="AC80" s="100"/>
      <c r="AD80" s="100"/>
      <c r="AE80" s="100"/>
      <c r="AF80" s="100"/>
      <c r="AG80" s="100"/>
      <c r="AH80" s="101"/>
      <c r="AI80" s="468" t="s">
        <v>987</v>
      </c>
      <c r="AJ80" s="469"/>
      <c r="AK80" s="100" t="s">
        <v>776</v>
      </c>
      <c r="AL80" s="100"/>
      <c r="AM80" s="100"/>
      <c r="AN80" s="100"/>
      <c r="AO80" s="100"/>
      <c r="AP80" s="100"/>
      <c r="AQ80" s="101"/>
    </row>
    <row r="81" spans="1:43" s="85" customFormat="1" ht="12">
      <c r="A81" s="84"/>
      <c r="B81" s="121" t="s">
        <v>768</v>
      </c>
      <c r="C81" s="121"/>
      <c r="D81" s="121" t="s">
        <v>778</v>
      </c>
      <c r="E81" s="121"/>
      <c r="F81" s="113"/>
      <c r="G81" s="113"/>
      <c r="H81" s="71"/>
      <c r="I81" s="72"/>
      <c r="J81" s="145"/>
      <c r="K81" s="121" t="s">
        <v>768</v>
      </c>
      <c r="L81" s="121"/>
      <c r="M81" s="121" t="s">
        <v>778</v>
      </c>
      <c r="N81" s="121"/>
      <c r="O81" s="113"/>
      <c r="P81" s="113"/>
      <c r="Q81" s="71"/>
      <c r="R81" s="72"/>
      <c r="S81" s="71"/>
      <c r="T81" s="71"/>
      <c r="U81" s="84"/>
      <c r="V81" s="471" t="s">
        <v>187</v>
      </c>
      <c r="W81" s="471"/>
      <c r="X81" s="470" t="s">
        <v>432</v>
      </c>
      <c r="Y81" s="470"/>
      <c r="Z81" s="470"/>
      <c r="AA81" s="471" t="s">
        <v>188</v>
      </c>
      <c r="AB81" s="471"/>
      <c r="AC81" s="492" t="s">
        <v>24</v>
      </c>
      <c r="AD81" s="470"/>
      <c r="AE81" s="471" t="s">
        <v>189</v>
      </c>
      <c r="AF81" s="471"/>
      <c r="AG81" s="470">
        <v>6</v>
      </c>
      <c r="AH81" s="484"/>
      <c r="AI81" s="84"/>
      <c r="AJ81" s="121" t="s">
        <v>768</v>
      </c>
      <c r="AK81" s="121"/>
      <c r="AL81" s="121" t="s">
        <v>778</v>
      </c>
      <c r="AM81" s="121"/>
      <c r="AN81" s="113"/>
      <c r="AO81" s="113"/>
      <c r="AP81" s="71"/>
      <c r="AQ81" s="72"/>
    </row>
    <row r="82" spans="1:43" s="85" customFormat="1" ht="11.25">
      <c r="A82" s="114"/>
      <c r="B82" s="122" t="s">
        <v>784</v>
      </c>
      <c r="C82" s="26"/>
      <c r="D82" s="26"/>
      <c r="E82" s="26"/>
      <c r="F82" s="113"/>
      <c r="G82" s="113"/>
      <c r="H82" s="71"/>
      <c r="I82" s="72"/>
      <c r="J82" s="114"/>
      <c r="K82" s="122" t="s">
        <v>784</v>
      </c>
      <c r="L82" s="26"/>
      <c r="M82" s="26"/>
      <c r="N82" s="26"/>
      <c r="O82" s="113"/>
      <c r="P82" s="113"/>
      <c r="Q82" s="71"/>
      <c r="R82" s="72"/>
      <c r="S82" s="71"/>
      <c r="T82" s="71"/>
      <c r="U82" s="69"/>
      <c r="V82" s="474" t="s">
        <v>190</v>
      </c>
      <c r="W82" s="474"/>
      <c r="X82" s="475" t="s">
        <v>25</v>
      </c>
      <c r="Y82" s="476"/>
      <c r="Z82" s="476"/>
      <c r="AA82" s="474" t="s">
        <v>191</v>
      </c>
      <c r="AB82" s="474"/>
      <c r="AC82" s="475">
        <v>100</v>
      </c>
      <c r="AD82" s="475"/>
      <c r="AE82" s="474" t="s">
        <v>192</v>
      </c>
      <c r="AF82" s="474"/>
      <c r="AG82" s="475">
        <v>1000</v>
      </c>
      <c r="AH82" s="485"/>
      <c r="AI82" s="114"/>
      <c r="AJ82" s="122" t="s">
        <v>784</v>
      </c>
      <c r="AK82" s="26"/>
      <c r="AL82" s="26"/>
      <c r="AM82" s="26"/>
      <c r="AN82" s="113"/>
      <c r="AO82" s="113"/>
      <c r="AP82" s="71"/>
      <c r="AQ82" s="72"/>
    </row>
    <row r="83" spans="1:43" s="85" customFormat="1" ht="11.25">
      <c r="A83" s="114"/>
      <c r="B83" s="123" t="s">
        <v>785</v>
      </c>
      <c r="C83" s="92"/>
      <c r="D83" s="92"/>
      <c r="E83" s="92"/>
      <c r="F83" s="113"/>
      <c r="G83" s="113"/>
      <c r="H83" s="113"/>
      <c r="I83" s="115"/>
      <c r="J83" s="114"/>
      <c r="K83" s="123" t="s">
        <v>785</v>
      </c>
      <c r="L83" s="92"/>
      <c r="M83" s="92"/>
      <c r="N83" s="92"/>
      <c r="O83" s="113"/>
      <c r="P83" s="113"/>
      <c r="Q83" s="113"/>
      <c r="R83" s="115"/>
      <c r="S83" s="71"/>
      <c r="T83" s="71"/>
      <c r="U83" s="69"/>
      <c r="V83" s="471" t="s">
        <v>193</v>
      </c>
      <c r="W83" s="471"/>
      <c r="X83" s="470">
        <v>30</v>
      </c>
      <c r="Y83" s="470"/>
      <c r="Z83" s="78"/>
      <c r="AA83" s="81" t="s">
        <v>194</v>
      </c>
      <c r="AB83" s="482" t="s">
        <v>775</v>
      </c>
      <c r="AC83" s="482"/>
      <c r="AD83" s="482"/>
      <c r="AE83" s="482"/>
      <c r="AF83" s="482"/>
      <c r="AG83" s="482"/>
      <c r="AH83" s="497"/>
      <c r="AI83" s="114"/>
      <c r="AJ83" s="123" t="s">
        <v>785</v>
      </c>
      <c r="AK83" s="92"/>
      <c r="AL83" s="92"/>
      <c r="AM83" s="92"/>
      <c r="AN83" s="113"/>
      <c r="AO83" s="113"/>
      <c r="AP83" s="113"/>
      <c r="AQ83" s="115"/>
    </row>
    <row r="84" spans="1:43" s="85" customFormat="1" ht="11.25">
      <c r="A84" s="114"/>
      <c r="B84" s="124" t="s">
        <v>786</v>
      </c>
      <c r="C84" s="93"/>
      <c r="D84" s="93"/>
      <c r="E84" s="93"/>
      <c r="F84" s="113"/>
      <c r="G84" s="113"/>
      <c r="H84" s="113"/>
      <c r="I84" s="115"/>
      <c r="J84" s="114"/>
      <c r="K84" s="124" t="s">
        <v>786</v>
      </c>
      <c r="L84" s="93"/>
      <c r="M84" s="93"/>
      <c r="N84" s="93"/>
      <c r="O84" s="113"/>
      <c r="P84" s="113"/>
      <c r="Q84" s="113"/>
      <c r="R84" s="115"/>
      <c r="S84" s="71"/>
      <c r="T84" s="71"/>
      <c r="U84" s="69"/>
      <c r="V84" s="489" t="s">
        <v>254</v>
      </c>
      <c r="W84" s="489"/>
      <c r="X84" s="490" t="s">
        <v>489</v>
      </c>
      <c r="Y84" s="499"/>
      <c r="Z84" s="500"/>
      <c r="AA84" s="71"/>
      <c r="AB84" s="71"/>
      <c r="AC84" s="71"/>
      <c r="AD84" s="71"/>
      <c r="AE84" s="71"/>
      <c r="AF84" s="71"/>
      <c r="AG84" s="71"/>
      <c r="AH84" s="72"/>
      <c r="AI84" s="114"/>
      <c r="AJ84" s="124" t="s">
        <v>786</v>
      </c>
      <c r="AK84" s="93"/>
      <c r="AL84" s="93"/>
      <c r="AM84" s="93"/>
      <c r="AN84" s="113"/>
      <c r="AO84" s="113"/>
      <c r="AP84" s="113"/>
      <c r="AQ84" s="115"/>
    </row>
    <row r="85" spans="1:43" s="85" customFormat="1" ht="11.25" customHeight="1">
      <c r="A85" s="114"/>
      <c r="B85" s="113"/>
      <c r="C85" s="113"/>
      <c r="D85" s="113"/>
      <c r="E85" s="113"/>
      <c r="F85" s="113"/>
      <c r="G85" s="113"/>
      <c r="H85" s="113"/>
      <c r="I85" s="115"/>
      <c r="J85" s="114"/>
      <c r="K85" s="113"/>
      <c r="L85" s="113"/>
      <c r="M85" s="113"/>
      <c r="N85" s="113"/>
      <c r="O85" s="113"/>
      <c r="P85" s="113"/>
      <c r="Q85" s="113"/>
      <c r="R85" s="115"/>
      <c r="S85" s="71"/>
      <c r="T85" s="71"/>
      <c r="U85" s="69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2"/>
      <c r="AI85" s="114"/>
      <c r="AJ85" s="113"/>
      <c r="AK85" s="113"/>
      <c r="AL85" s="113"/>
      <c r="AM85" s="113"/>
      <c r="AN85" s="113"/>
      <c r="AO85" s="113"/>
      <c r="AP85" s="113"/>
      <c r="AQ85" s="115"/>
    </row>
    <row r="86" spans="1:43" s="85" customFormat="1" ht="12" customHeight="1" thickBot="1">
      <c r="A86" s="116"/>
      <c r="B86" s="117"/>
      <c r="C86" s="117"/>
      <c r="D86" s="117"/>
      <c r="E86" s="117"/>
      <c r="F86" s="117"/>
      <c r="G86" s="117"/>
      <c r="H86" s="117"/>
      <c r="I86" s="118"/>
      <c r="J86" s="116"/>
      <c r="K86" s="117"/>
      <c r="L86" s="117"/>
      <c r="M86" s="117"/>
      <c r="N86" s="117"/>
      <c r="O86" s="117"/>
      <c r="P86" s="117"/>
      <c r="Q86" s="117"/>
      <c r="R86" s="118"/>
      <c r="U86" s="69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2"/>
      <c r="AI86" s="116"/>
      <c r="AJ86" s="117"/>
      <c r="AK86" s="117"/>
      <c r="AL86" s="117"/>
      <c r="AM86" s="117"/>
      <c r="AN86" s="117"/>
      <c r="AO86" s="117"/>
      <c r="AP86" s="117"/>
      <c r="AQ86" s="118"/>
    </row>
    <row r="87" spans="1:43" s="86" customFormat="1">
      <c r="A87" s="182" t="s">
        <v>988</v>
      </c>
      <c r="B87" s="99"/>
      <c r="C87" s="100" t="s">
        <v>691</v>
      </c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1"/>
      <c r="U87" s="105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104"/>
      <c r="AI87" s="468" t="s">
        <v>987</v>
      </c>
      <c r="AJ87" s="469"/>
      <c r="AK87" s="100" t="s">
        <v>776</v>
      </c>
      <c r="AL87" s="100"/>
      <c r="AM87" s="100"/>
      <c r="AN87" s="100"/>
      <c r="AO87" s="100"/>
      <c r="AP87" s="100"/>
      <c r="AQ87" s="101"/>
    </row>
    <row r="88" spans="1:43" s="95" customFormat="1" ht="11.25" customHeight="1">
      <c r="A88" s="102" t="s">
        <v>692</v>
      </c>
      <c r="B88" s="92" t="s">
        <v>707</v>
      </c>
      <c r="C88" s="92"/>
      <c r="D88" s="92"/>
      <c r="E88" s="92"/>
      <c r="F88" s="92"/>
      <c r="G88" s="92"/>
      <c r="H88" s="92"/>
      <c r="I88" s="92"/>
      <c r="J88" s="92"/>
      <c r="K88" s="92"/>
      <c r="L88" s="103"/>
      <c r="M88" s="483" t="s">
        <v>718</v>
      </c>
      <c r="N88" s="483"/>
      <c r="O88" s="483"/>
      <c r="P88" s="26"/>
      <c r="Q88" s="26"/>
      <c r="R88" s="26"/>
      <c r="S88" s="26"/>
      <c r="T88" s="104"/>
      <c r="U88" s="105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104"/>
      <c r="AI88" s="119"/>
      <c r="AJ88" s="121" t="s">
        <v>768</v>
      </c>
      <c r="AK88" s="121"/>
      <c r="AL88" s="121" t="s">
        <v>778</v>
      </c>
      <c r="AM88" s="121"/>
      <c r="AN88" s="93"/>
      <c r="AO88" s="93"/>
      <c r="AP88" s="26"/>
      <c r="AQ88" s="104"/>
    </row>
    <row r="89" spans="1:43" s="95" customFormat="1" ht="9">
      <c r="A89" s="105" t="s">
        <v>693</v>
      </c>
      <c r="B89" s="26" t="s">
        <v>708</v>
      </c>
      <c r="C89" s="26"/>
      <c r="D89" s="26"/>
      <c r="E89" s="26"/>
      <c r="F89" s="26"/>
      <c r="G89" s="26"/>
      <c r="H89" s="26"/>
      <c r="I89" s="26"/>
      <c r="J89" s="26"/>
      <c r="K89" s="26"/>
      <c r="L89" s="472" t="s">
        <v>719</v>
      </c>
      <c r="M89" s="472"/>
      <c r="N89" s="472"/>
      <c r="O89" s="472"/>
      <c r="P89" s="26"/>
      <c r="Q89" s="26"/>
      <c r="R89" s="26"/>
      <c r="S89" s="26"/>
      <c r="T89" s="104"/>
      <c r="U89" s="105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104"/>
      <c r="AI89" s="120"/>
      <c r="AJ89" s="122" t="s">
        <v>784</v>
      </c>
      <c r="AK89" s="26"/>
      <c r="AL89" s="26"/>
      <c r="AM89" s="26"/>
      <c r="AN89" s="93"/>
      <c r="AO89" s="93"/>
      <c r="AP89" s="26"/>
      <c r="AQ89" s="104"/>
    </row>
    <row r="90" spans="1:43" s="95" customFormat="1" ht="9">
      <c r="A90" s="102" t="s">
        <v>694</v>
      </c>
      <c r="B90" s="92" t="s">
        <v>695</v>
      </c>
      <c r="C90" s="92"/>
      <c r="D90" s="92"/>
      <c r="E90" s="92"/>
      <c r="F90" s="92"/>
      <c r="G90" s="92"/>
      <c r="H90" s="92"/>
      <c r="I90" s="92"/>
      <c r="J90" s="92"/>
      <c r="K90" s="483" t="s">
        <v>722</v>
      </c>
      <c r="L90" s="483"/>
      <c r="M90" s="483"/>
      <c r="N90" s="483"/>
      <c r="O90" s="483"/>
      <c r="P90" s="26"/>
      <c r="Q90" s="26"/>
      <c r="R90" s="26"/>
      <c r="S90" s="26"/>
      <c r="T90" s="104"/>
      <c r="U90" s="105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104"/>
      <c r="AI90" s="120"/>
      <c r="AJ90" s="123" t="s">
        <v>785</v>
      </c>
      <c r="AK90" s="92"/>
      <c r="AL90" s="92"/>
      <c r="AM90" s="92"/>
      <c r="AN90" s="93"/>
      <c r="AO90" s="93"/>
      <c r="AP90" s="93"/>
      <c r="AQ90" s="94"/>
    </row>
    <row r="91" spans="1:43" s="95" customFormat="1" ht="9">
      <c r="A91" s="105" t="s">
        <v>696</v>
      </c>
      <c r="B91" s="26" t="s">
        <v>697</v>
      </c>
      <c r="C91" s="26"/>
      <c r="D91" s="26"/>
      <c r="E91" s="26"/>
      <c r="F91" s="26"/>
      <c r="G91" s="26"/>
      <c r="H91" s="26"/>
      <c r="I91" s="26"/>
      <c r="J91" s="26"/>
      <c r="K91" s="26"/>
      <c r="L91" s="472" t="s">
        <v>720</v>
      </c>
      <c r="M91" s="472"/>
      <c r="N91" s="472"/>
      <c r="O91" s="472"/>
      <c r="P91" s="26"/>
      <c r="Q91" s="26"/>
      <c r="R91" s="26"/>
      <c r="S91" s="26"/>
      <c r="T91" s="104"/>
      <c r="U91" s="105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104"/>
      <c r="AI91" s="120"/>
      <c r="AJ91" s="124" t="s">
        <v>786</v>
      </c>
      <c r="AK91" s="93"/>
      <c r="AL91" s="93"/>
      <c r="AM91" s="93"/>
      <c r="AN91" s="93"/>
      <c r="AO91" s="93"/>
      <c r="AP91" s="93"/>
      <c r="AQ91" s="94"/>
    </row>
    <row r="92" spans="1:43" s="95" customFormat="1" ht="9">
      <c r="A92" s="102" t="s">
        <v>698</v>
      </c>
      <c r="B92" s="92" t="s">
        <v>699</v>
      </c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483" t="s">
        <v>723</v>
      </c>
      <c r="N92" s="483"/>
      <c r="O92" s="483"/>
      <c r="P92" s="26"/>
      <c r="Q92" s="26"/>
      <c r="R92" s="26"/>
      <c r="S92" s="26"/>
      <c r="T92" s="104"/>
      <c r="U92" s="105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104"/>
      <c r="AI92" s="120"/>
      <c r="AJ92" s="93"/>
      <c r="AK92" s="93"/>
      <c r="AL92" s="93"/>
      <c r="AM92" s="93"/>
      <c r="AN92" s="93"/>
      <c r="AO92" s="93"/>
      <c r="AP92" s="93"/>
      <c r="AQ92" s="94"/>
    </row>
    <row r="93" spans="1:43" s="95" customFormat="1" ht="9">
      <c r="A93" s="105" t="s">
        <v>700</v>
      </c>
      <c r="B93" s="26" t="s">
        <v>701</v>
      </c>
      <c r="C93" s="26"/>
      <c r="D93" s="26"/>
      <c r="E93" s="26"/>
      <c r="F93" s="26"/>
      <c r="G93" s="26"/>
      <c r="H93" s="26"/>
      <c r="I93" s="26"/>
      <c r="J93" s="26"/>
      <c r="K93" s="26"/>
      <c r="L93" s="472" t="s">
        <v>724</v>
      </c>
      <c r="M93" s="472"/>
      <c r="N93" s="472"/>
      <c r="O93" s="472"/>
      <c r="P93" s="26"/>
      <c r="Q93" s="26"/>
      <c r="R93" s="26"/>
      <c r="S93" s="26"/>
      <c r="T93" s="104"/>
      <c r="U93" s="105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104"/>
      <c r="AI93" s="120"/>
      <c r="AJ93" s="93"/>
      <c r="AK93" s="93"/>
      <c r="AL93" s="93"/>
      <c r="AM93" s="93"/>
      <c r="AN93" s="93"/>
      <c r="AO93" s="93"/>
      <c r="AP93" s="93"/>
      <c r="AQ93" s="94"/>
    </row>
    <row r="94" spans="1:43" s="95" customFormat="1" ht="9.75" thickBot="1">
      <c r="A94" s="102" t="s">
        <v>700</v>
      </c>
      <c r="B94" s="92" t="s">
        <v>702</v>
      </c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103"/>
      <c r="N94" s="103"/>
      <c r="O94" s="103" t="s">
        <v>724</v>
      </c>
      <c r="P94" s="26"/>
      <c r="Q94" s="26"/>
      <c r="R94" s="26"/>
      <c r="S94" s="26"/>
      <c r="T94" s="104"/>
      <c r="U94" s="105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104"/>
      <c r="AI94" s="108"/>
      <c r="AJ94" s="97"/>
      <c r="AK94" s="97"/>
      <c r="AL94" s="97"/>
      <c r="AM94" s="97"/>
      <c r="AN94" s="97"/>
      <c r="AO94" s="97"/>
      <c r="AP94" s="97"/>
      <c r="AQ94" s="98"/>
    </row>
    <row r="95" spans="1:43" s="95" customFormat="1" ht="9.75" thickBot="1">
      <c r="A95" s="105" t="s">
        <v>694</v>
      </c>
      <c r="B95" s="26" t="s">
        <v>703</v>
      </c>
      <c r="C95" s="26"/>
      <c r="D95" s="26"/>
      <c r="E95" s="26"/>
      <c r="F95" s="26"/>
      <c r="G95" s="26"/>
      <c r="H95" s="26"/>
      <c r="I95" s="26"/>
      <c r="J95" s="26"/>
      <c r="K95" s="472" t="s">
        <v>721</v>
      </c>
      <c r="L95" s="472"/>
      <c r="M95" s="472"/>
      <c r="N95" s="472"/>
      <c r="O95" s="472"/>
      <c r="P95" s="26"/>
      <c r="Q95" s="26"/>
      <c r="R95" s="26"/>
      <c r="S95" s="26"/>
      <c r="T95" s="104"/>
      <c r="U95" s="10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107"/>
    </row>
    <row r="96" spans="1:43" s="95" customFormat="1" ht="9">
      <c r="A96" s="102" t="s">
        <v>700</v>
      </c>
      <c r="B96" s="92" t="s">
        <v>704</v>
      </c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483" t="s">
        <v>718</v>
      </c>
      <c r="N96" s="483"/>
      <c r="O96" s="483"/>
      <c r="P96" s="26"/>
      <c r="Q96" s="26"/>
      <c r="R96" s="26"/>
      <c r="S96" s="26"/>
      <c r="T96" s="104"/>
    </row>
    <row r="97" spans="1:59" s="95" customFormat="1" ht="9">
      <c r="A97" s="105" t="s">
        <v>700</v>
      </c>
      <c r="B97" s="26" t="s">
        <v>705</v>
      </c>
      <c r="C97" s="26"/>
      <c r="D97" s="26"/>
      <c r="E97" s="26"/>
      <c r="F97" s="26"/>
      <c r="G97" s="26"/>
      <c r="H97" s="26"/>
      <c r="I97" s="26"/>
      <c r="J97" s="26"/>
      <c r="K97" s="26"/>
      <c r="L97" s="472"/>
      <c r="M97" s="472"/>
      <c r="N97" s="472"/>
      <c r="O97" s="472"/>
      <c r="P97" s="26"/>
      <c r="Q97" s="26"/>
      <c r="R97" s="26"/>
      <c r="S97" s="26"/>
      <c r="T97" s="104"/>
    </row>
    <row r="98" spans="1:59" s="95" customFormat="1" ht="9">
      <c r="A98" s="102" t="s">
        <v>692</v>
      </c>
      <c r="B98" s="92" t="s">
        <v>706</v>
      </c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103" t="s">
        <v>718</v>
      </c>
      <c r="P98" s="26"/>
      <c r="Q98" s="26"/>
      <c r="R98" s="26"/>
      <c r="S98" s="26"/>
      <c r="T98" s="104"/>
    </row>
    <row r="99" spans="1:59" s="95" customFormat="1" ht="9.75" thickBot="1">
      <c r="A99" s="108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8"/>
    </row>
    <row r="100" spans="1:59" s="86" customFormat="1">
      <c r="A100" s="468" t="s">
        <v>986</v>
      </c>
      <c r="B100" s="469"/>
      <c r="C100" s="100" t="s">
        <v>281</v>
      </c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1"/>
      <c r="O100" s="468" t="s">
        <v>986</v>
      </c>
      <c r="P100" s="469"/>
      <c r="Q100" s="100" t="s">
        <v>281</v>
      </c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1"/>
      <c r="AC100" s="468" t="s">
        <v>986</v>
      </c>
      <c r="AD100" s="469"/>
      <c r="AE100" s="100" t="s">
        <v>281</v>
      </c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1"/>
    </row>
    <row r="101" spans="1:59" s="85" customFormat="1" ht="11.25">
      <c r="A101" s="84"/>
      <c r="B101" s="471" t="s">
        <v>187</v>
      </c>
      <c r="C101" s="471"/>
      <c r="D101" s="470" t="s">
        <v>277</v>
      </c>
      <c r="E101" s="470"/>
      <c r="F101" s="470"/>
      <c r="G101" s="471" t="s">
        <v>188</v>
      </c>
      <c r="H101" s="471"/>
      <c r="I101" s="470" t="s">
        <v>282</v>
      </c>
      <c r="J101" s="470"/>
      <c r="K101" s="471" t="s">
        <v>189</v>
      </c>
      <c r="L101" s="471"/>
      <c r="M101" s="470">
        <v>0</v>
      </c>
      <c r="N101" s="484"/>
      <c r="O101" s="84"/>
      <c r="P101" s="471" t="s">
        <v>187</v>
      </c>
      <c r="Q101" s="471"/>
      <c r="R101" s="470" t="s">
        <v>277</v>
      </c>
      <c r="S101" s="470"/>
      <c r="T101" s="470"/>
      <c r="U101" s="471" t="s">
        <v>188</v>
      </c>
      <c r="V101" s="471"/>
      <c r="W101" s="470" t="s">
        <v>282</v>
      </c>
      <c r="X101" s="470"/>
      <c r="Y101" s="471" t="s">
        <v>189</v>
      </c>
      <c r="Z101" s="471"/>
      <c r="AA101" s="470">
        <v>0</v>
      </c>
      <c r="AB101" s="484"/>
      <c r="AC101" s="84"/>
      <c r="AD101" s="471" t="s">
        <v>187</v>
      </c>
      <c r="AE101" s="471"/>
      <c r="AF101" s="470" t="s">
        <v>277</v>
      </c>
      <c r="AG101" s="470"/>
      <c r="AH101" s="470"/>
      <c r="AI101" s="471" t="s">
        <v>188</v>
      </c>
      <c r="AJ101" s="471"/>
      <c r="AK101" s="470" t="s">
        <v>282</v>
      </c>
      <c r="AL101" s="470"/>
      <c r="AM101" s="471" t="s">
        <v>189</v>
      </c>
      <c r="AN101" s="471"/>
      <c r="AO101" s="470">
        <v>0</v>
      </c>
      <c r="AP101" s="484"/>
    </row>
    <row r="102" spans="1:59" s="85" customFormat="1" ht="11.25">
      <c r="A102" s="69"/>
      <c r="B102" s="474" t="s">
        <v>190</v>
      </c>
      <c r="C102" s="474"/>
      <c r="D102" s="476" t="s">
        <v>634</v>
      </c>
      <c r="E102" s="476"/>
      <c r="F102" s="476"/>
      <c r="G102" s="474" t="s">
        <v>191</v>
      </c>
      <c r="H102" s="474"/>
      <c r="I102" s="475">
        <v>10</v>
      </c>
      <c r="J102" s="475"/>
      <c r="K102" s="474" t="s">
        <v>192</v>
      </c>
      <c r="L102" s="474"/>
      <c r="M102" s="475">
        <v>50</v>
      </c>
      <c r="N102" s="485"/>
      <c r="O102" s="69"/>
      <c r="P102" s="474" t="s">
        <v>190</v>
      </c>
      <c r="Q102" s="474"/>
      <c r="R102" s="476" t="s">
        <v>634</v>
      </c>
      <c r="S102" s="476"/>
      <c r="T102" s="476"/>
      <c r="U102" s="474" t="s">
        <v>191</v>
      </c>
      <c r="V102" s="474"/>
      <c r="W102" s="475">
        <v>10</v>
      </c>
      <c r="X102" s="475"/>
      <c r="Y102" s="474" t="s">
        <v>192</v>
      </c>
      <c r="Z102" s="474"/>
      <c r="AA102" s="475">
        <v>50</v>
      </c>
      <c r="AB102" s="485"/>
      <c r="AC102" s="69"/>
      <c r="AD102" s="474" t="s">
        <v>190</v>
      </c>
      <c r="AE102" s="474"/>
      <c r="AF102" s="476" t="s">
        <v>634</v>
      </c>
      <c r="AG102" s="476"/>
      <c r="AH102" s="476"/>
      <c r="AI102" s="474" t="s">
        <v>191</v>
      </c>
      <c r="AJ102" s="474"/>
      <c r="AK102" s="475">
        <v>10</v>
      </c>
      <c r="AL102" s="475"/>
      <c r="AM102" s="474" t="s">
        <v>192</v>
      </c>
      <c r="AN102" s="474"/>
      <c r="AO102" s="475">
        <v>50</v>
      </c>
      <c r="AP102" s="485"/>
    </row>
    <row r="103" spans="1:59" s="85" customFormat="1" ht="11.25">
      <c r="A103" s="69"/>
      <c r="B103" s="479" t="s">
        <v>193</v>
      </c>
      <c r="C103" s="479"/>
      <c r="D103" s="480">
        <v>60</v>
      </c>
      <c r="E103" s="480"/>
      <c r="F103" s="479" t="s">
        <v>194</v>
      </c>
      <c r="G103" s="479"/>
      <c r="H103" s="482" t="s">
        <v>774</v>
      </c>
      <c r="I103" s="482"/>
      <c r="J103" s="482"/>
      <c r="K103" s="482"/>
      <c r="L103" s="482"/>
      <c r="M103" s="482"/>
      <c r="N103" s="497"/>
      <c r="O103" s="69"/>
      <c r="P103" s="479" t="s">
        <v>193</v>
      </c>
      <c r="Q103" s="479"/>
      <c r="R103" s="480">
        <v>60</v>
      </c>
      <c r="S103" s="480"/>
      <c r="T103" s="479" t="s">
        <v>194</v>
      </c>
      <c r="U103" s="479"/>
      <c r="V103" s="482" t="s">
        <v>774</v>
      </c>
      <c r="W103" s="482"/>
      <c r="X103" s="482"/>
      <c r="Y103" s="482"/>
      <c r="Z103" s="482"/>
      <c r="AA103" s="482"/>
      <c r="AB103" s="497"/>
      <c r="AC103" s="69"/>
      <c r="AD103" s="479" t="s">
        <v>193</v>
      </c>
      <c r="AE103" s="479"/>
      <c r="AF103" s="480">
        <v>60</v>
      </c>
      <c r="AG103" s="480"/>
      <c r="AH103" s="479" t="s">
        <v>194</v>
      </c>
      <c r="AI103" s="479"/>
      <c r="AJ103" s="482" t="s">
        <v>774</v>
      </c>
      <c r="AK103" s="482"/>
      <c r="AL103" s="482"/>
      <c r="AM103" s="482"/>
      <c r="AN103" s="482"/>
      <c r="AO103" s="482"/>
      <c r="AP103" s="497"/>
    </row>
    <row r="104" spans="1:59" s="85" customFormat="1" ht="11.25">
      <c r="A104" s="69"/>
      <c r="B104" s="493" t="s">
        <v>744</v>
      </c>
      <c r="C104" s="493"/>
      <c r="D104" s="493"/>
      <c r="E104" s="493"/>
      <c r="F104" s="493"/>
      <c r="G104" s="493"/>
      <c r="H104" s="71"/>
      <c r="I104" s="71"/>
      <c r="J104" s="71"/>
      <c r="K104" s="71"/>
      <c r="L104" s="71"/>
      <c r="M104" s="71"/>
      <c r="N104" s="72"/>
      <c r="O104" s="69"/>
      <c r="P104" s="493" t="s">
        <v>744</v>
      </c>
      <c r="Q104" s="493"/>
      <c r="R104" s="493"/>
      <c r="S104" s="493"/>
      <c r="T104" s="493"/>
      <c r="U104" s="493"/>
      <c r="V104" s="71"/>
      <c r="W104" s="71"/>
      <c r="X104" s="71"/>
      <c r="Y104" s="71"/>
      <c r="Z104" s="71"/>
      <c r="AA104" s="71"/>
      <c r="AB104" s="72"/>
      <c r="AC104" s="69"/>
      <c r="AD104" s="493" t="s">
        <v>744</v>
      </c>
      <c r="AE104" s="493"/>
      <c r="AF104" s="493"/>
      <c r="AG104" s="493"/>
      <c r="AH104" s="493"/>
      <c r="AI104" s="493"/>
      <c r="AJ104" s="71"/>
      <c r="AK104" s="71"/>
      <c r="AL104" s="71"/>
      <c r="AM104" s="71"/>
      <c r="AN104" s="71"/>
      <c r="AO104" s="71"/>
      <c r="AP104" s="72"/>
    </row>
    <row r="105" spans="1:59">
      <c r="A105" s="8"/>
      <c r="B105" s="5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9"/>
      <c r="O105" s="8"/>
      <c r="P105" s="5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9"/>
      <c r="AC105" s="8"/>
      <c r="AD105" s="5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9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</row>
    <row r="106" spans="1:59">
      <c r="A106" s="8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9"/>
      <c r="O106" s="8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9"/>
      <c r="AC106" s="8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9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</row>
    <row r="107" spans="1:59">
      <c r="A107" s="8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9"/>
      <c r="O107" s="8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9"/>
      <c r="AC107" s="8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9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</row>
    <row r="108" spans="1:59">
      <c r="A108" s="8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9"/>
      <c r="O108" s="8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9"/>
      <c r="AC108" s="8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9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</row>
    <row r="109" spans="1:59">
      <c r="A109" s="8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9"/>
      <c r="O109" s="8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9"/>
      <c r="AC109" s="8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9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</row>
    <row r="110" spans="1:59" ht="13.5" thickBo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0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2"/>
      <c r="AC110" s="10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2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</row>
    <row r="111" spans="1:59" s="86" customFormat="1">
      <c r="A111" s="468" t="s">
        <v>986</v>
      </c>
      <c r="B111" s="469"/>
      <c r="C111" s="100" t="s">
        <v>281</v>
      </c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1"/>
      <c r="O111" s="468" t="s">
        <v>986</v>
      </c>
      <c r="P111" s="469"/>
      <c r="Q111" s="100" t="s">
        <v>281</v>
      </c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1"/>
      <c r="AC111" s="468" t="s">
        <v>986</v>
      </c>
      <c r="AD111" s="469"/>
      <c r="AE111" s="100" t="s">
        <v>281</v>
      </c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1"/>
    </row>
    <row r="112" spans="1:59" s="85" customFormat="1">
      <c r="A112" s="84"/>
      <c r="B112" s="471" t="s">
        <v>187</v>
      </c>
      <c r="C112" s="471"/>
      <c r="D112" s="470" t="s">
        <v>277</v>
      </c>
      <c r="E112" s="470"/>
      <c r="F112" s="470"/>
      <c r="G112" s="471" t="s">
        <v>188</v>
      </c>
      <c r="H112" s="471"/>
      <c r="I112" s="470" t="s">
        <v>282</v>
      </c>
      <c r="J112" s="470"/>
      <c r="K112" s="471" t="s">
        <v>189</v>
      </c>
      <c r="L112" s="471"/>
      <c r="M112" s="470">
        <v>0</v>
      </c>
      <c r="N112" s="484"/>
      <c r="O112" s="84"/>
      <c r="P112" s="471" t="s">
        <v>187</v>
      </c>
      <c r="Q112" s="471"/>
      <c r="R112" s="470" t="s">
        <v>277</v>
      </c>
      <c r="S112" s="470"/>
      <c r="T112" s="470"/>
      <c r="U112" s="471" t="s">
        <v>188</v>
      </c>
      <c r="V112" s="471"/>
      <c r="W112" s="470" t="s">
        <v>282</v>
      </c>
      <c r="X112" s="470"/>
      <c r="Y112" s="471" t="s">
        <v>189</v>
      </c>
      <c r="Z112" s="471"/>
      <c r="AA112" s="470">
        <v>0</v>
      </c>
      <c r="AB112" s="484"/>
      <c r="AC112" s="84"/>
      <c r="AD112" s="471" t="s">
        <v>187</v>
      </c>
      <c r="AE112" s="471"/>
      <c r="AF112" s="470" t="s">
        <v>277</v>
      </c>
      <c r="AG112" s="470"/>
      <c r="AH112" s="470"/>
      <c r="AI112" s="471" t="s">
        <v>188</v>
      </c>
      <c r="AJ112" s="471"/>
      <c r="AK112" s="470" t="s">
        <v>282</v>
      </c>
      <c r="AL112" s="470"/>
      <c r="AM112" s="471" t="s">
        <v>189</v>
      </c>
      <c r="AN112" s="471"/>
      <c r="AO112" s="470">
        <v>0</v>
      </c>
      <c r="AP112" s="484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</row>
    <row r="113" spans="1:59" s="85" customFormat="1">
      <c r="A113" s="69"/>
      <c r="B113" s="474" t="s">
        <v>190</v>
      </c>
      <c r="C113" s="474"/>
      <c r="D113" s="476" t="s">
        <v>634</v>
      </c>
      <c r="E113" s="476"/>
      <c r="F113" s="476"/>
      <c r="G113" s="474" t="s">
        <v>191</v>
      </c>
      <c r="H113" s="474"/>
      <c r="I113" s="475">
        <v>10</v>
      </c>
      <c r="J113" s="475"/>
      <c r="K113" s="474" t="s">
        <v>192</v>
      </c>
      <c r="L113" s="474"/>
      <c r="M113" s="475">
        <v>50</v>
      </c>
      <c r="N113" s="485"/>
      <c r="O113" s="69"/>
      <c r="P113" s="474" t="s">
        <v>190</v>
      </c>
      <c r="Q113" s="474"/>
      <c r="R113" s="476" t="s">
        <v>634</v>
      </c>
      <c r="S113" s="476"/>
      <c r="T113" s="476"/>
      <c r="U113" s="474" t="s">
        <v>191</v>
      </c>
      <c r="V113" s="474"/>
      <c r="W113" s="475">
        <v>10</v>
      </c>
      <c r="X113" s="475"/>
      <c r="Y113" s="474" t="s">
        <v>192</v>
      </c>
      <c r="Z113" s="474"/>
      <c r="AA113" s="475">
        <v>50</v>
      </c>
      <c r="AB113" s="485"/>
      <c r="AC113" s="69"/>
      <c r="AD113" s="474" t="s">
        <v>190</v>
      </c>
      <c r="AE113" s="474"/>
      <c r="AF113" s="476" t="s">
        <v>634</v>
      </c>
      <c r="AG113" s="476"/>
      <c r="AH113" s="476"/>
      <c r="AI113" s="474" t="s">
        <v>191</v>
      </c>
      <c r="AJ113" s="474"/>
      <c r="AK113" s="475">
        <v>10</v>
      </c>
      <c r="AL113" s="475"/>
      <c r="AM113" s="474" t="s">
        <v>192</v>
      </c>
      <c r="AN113" s="474"/>
      <c r="AO113" s="475">
        <v>50</v>
      </c>
      <c r="AP113" s="485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</row>
    <row r="114" spans="1:59" s="85" customFormat="1" ht="11.25">
      <c r="A114" s="69"/>
      <c r="B114" s="479" t="s">
        <v>193</v>
      </c>
      <c r="C114" s="479"/>
      <c r="D114" s="480">
        <v>60</v>
      </c>
      <c r="E114" s="480"/>
      <c r="F114" s="479" t="s">
        <v>194</v>
      </c>
      <c r="G114" s="479"/>
      <c r="H114" s="461" t="s">
        <v>283</v>
      </c>
      <c r="I114" s="461"/>
      <c r="J114" s="461"/>
      <c r="K114" s="461"/>
      <c r="L114" s="461"/>
      <c r="M114" s="461"/>
      <c r="N114" s="462"/>
      <c r="O114" s="69"/>
      <c r="P114" s="479" t="s">
        <v>193</v>
      </c>
      <c r="Q114" s="479"/>
      <c r="R114" s="480">
        <v>60</v>
      </c>
      <c r="S114" s="480"/>
      <c r="T114" s="479" t="s">
        <v>194</v>
      </c>
      <c r="U114" s="479"/>
      <c r="V114" s="461" t="s">
        <v>283</v>
      </c>
      <c r="W114" s="461"/>
      <c r="X114" s="461"/>
      <c r="Y114" s="461"/>
      <c r="Z114" s="461"/>
      <c r="AA114" s="461"/>
      <c r="AB114" s="462"/>
      <c r="AC114" s="69"/>
      <c r="AD114" s="479" t="s">
        <v>193</v>
      </c>
      <c r="AE114" s="479"/>
      <c r="AF114" s="480">
        <v>60</v>
      </c>
      <c r="AG114" s="480"/>
      <c r="AH114" s="479" t="s">
        <v>194</v>
      </c>
      <c r="AI114" s="479"/>
      <c r="AJ114" s="461" t="s">
        <v>283</v>
      </c>
      <c r="AK114" s="461"/>
      <c r="AL114" s="461"/>
      <c r="AM114" s="461"/>
      <c r="AN114" s="461"/>
      <c r="AO114" s="461"/>
      <c r="AP114" s="462"/>
    </row>
    <row r="115" spans="1:59">
      <c r="A115" s="8"/>
      <c r="B115" s="493" t="s">
        <v>744</v>
      </c>
      <c r="C115" s="493"/>
      <c r="D115" s="493"/>
      <c r="E115" s="493"/>
      <c r="F115" s="493"/>
      <c r="G115" s="493"/>
      <c r="H115" s="4"/>
      <c r="I115" s="4"/>
      <c r="J115" s="4"/>
      <c r="K115" s="4"/>
      <c r="L115" s="4"/>
      <c r="M115" s="4"/>
      <c r="N115" s="9"/>
      <c r="O115" s="8"/>
      <c r="P115" s="493" t="s">
        <v>744</v>
      </c>
      <c r="Q115" s="493"/>
      <c r="R115" s="493"/>
      <c r="S115" s="493"/>
      <c r="T115" s="493"/>
      <c r="U115" s="493"/>
      <c r="V115" s="4"/>
      <c r="W115" s="4"/>
      <c r="X115" s="4"/>
      <c r="Y115" s="4"/>
      <c r="Z115" s="4"/>
      <c r="AA115" s="4"/>
      <c r="AB115" s="9"/>
      <c r="AC115" s="8"/>
      <c r="AD115" s="493" t="s">
        <v>744</v>
      </c>
      <c r="AE115" s="493"/>
      <c r="AF115" s="493"/>
      <c r="AG115" s="493"/>
      <c r="AH115" s="493"/>
      <c r="AI115" s="493"/>
      <c r="AJ115" s="4"/>
      <c r="AK115" s="4"/>
      <c r="AL115" s="4"/>
      <c r="AM115" s="4"/>
      <c r="AN115" s="4"/>
      <c r="AO115" s="4"/>
      <c r="AP115" s="9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</row>
    <row r="116" spans="1:59">
      <c r="A116" s="8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9"/>
      <c r="O116" s="8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9"/>
      <c r="AC116" s="8"/>
      <c r="AD116" s="5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9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</row>
    <row r="117" spans="1:59">
      <c r="A117" s="8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9"/>
      <c r="O117" s="8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9"/>
      <c r="AC117" s="8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9"/>
    </row>
    <row r="118" spans="1:59">
      <c r="A118" s="8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9"/>
      <c r="O118" s="8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9"/>
      <c r="AC118" s="8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9"/>
    </row>
    <row r="119" spans="1:59">
      <c r="A119" s="8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9"/>
      <c r="O119" s="8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9"/>
      <c r="AC119" s="8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9"/>
    </row>
    <row r="120" spans="1:59">
      <c r="A120" s="8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9"/>
      <c r="O120" s="8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9"/>
      <c r="AC120" s="8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9"/>
    </row>
    <row r="121" spans="1:59" ht="13.5" thickBo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0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2"/>
      <c r="AC121" s="10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2"/>
    </row>
    <row r="122" spans="1:59" s="86" customFormat="1">
      <c r="A122" s="468" t="s">
        <v>986</v>
      </c>
      <c r="B122" s="469"/>
      <c r="C122" s="100" t="s">
        <v>281</v>
      </c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1"/>
      <c r="O122" s="468" t="s">
        <v>986</v>
      </c>
      <c r="P122" s="469"/>
      <c r="Q122" s="100" t="s">
        <v>281</v>
      </c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1"/>
      <c r="AC122" s="468" t="s">
        <v>987</v>
      </c>
      <c r="AD122" s="469"/>
      <c r="AE122" s="100" t="s">
        <v>747</v>
      </c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1"/>
    </row>
    <row r="123" spans="1:59" s="85" customFormat="1">
      <c r="A123" s="84"/>
      <c r="B123" s="471" t="s">
        <v>187</v>
      </c>
      <c r="C123" s="471"/>
      <c r="D123" s="470" t="s">
        <v>277</v>
      </c>
      <c r="E123" s="470"/>
      <c r="F123" s="470"/>
      <c r="G123" s="471" t="s">
        <v>188</v>
      </c>
      <c r="H123" s="471"/>
      <c r="I123" s="470" t="s">
        <v>282</v>
      </c>
      <c r="J123" s="470"/>
      <c r="K123" s="471" t="s">
        <v>189</v>
      </c>
      <c r="L123" s="471"/>
      <c r="M123" s="470">
        <v>0</v>
      </c>
      <c r="N123" s="484"/>
      <c r="O123" s="84"/>
      <c r="P123" s="471" t="s">
        <v>187</v>
      </c>
      <c r="Q123" s="471"/>
      <c r="R123" s="470" t="s">
        <v>277</v>
      </c>
      <c r="S123" s="470"/>
      <c r="T123" s="470"/>
      <c r="U123" s="471" t="s">
        <v>188</v>
      </c>
      <c r="V123" s="471"/>
      <c r="W123" s="470" t="s">
        <v>282</v>
      </c>
      <c r="X123" s="470"/>
      <c r="Y123" s="471" t="s">
        <v>189</v>
      </c>
      <c r="Z123" s="471"/>
      <c r="AA123" s="470">
        <v>0</v>
      </c>
      <c r="AB123" s="484"/>
      <c r="AC123" s="84"/>
      <c r="AD123" s="471" t="s">
        <v>187</v>
      </c>
      <c r="AE123" s="471"/>
      <c r="AF123" s="470" t="s">
        <v>631</v>
      </c>
      <c r="AG123" s="470"/>
      <c r="AH123" s="470"/>
      <c r="AI123" s="471" t="s">
        <v>188</v>
      </c>
      <c r="AJ123" s="471"/>
      <c r="AK123" s="492" t="s">
        <v>24</v>
      </c>
      <c r="AL123" s="492"/>
      <c r="AM123" s="471" t="s">
        <v>189</v>
      </c>
      <c r="AN123" s="471"/>
      <c r="AO123" s="470">
        <v>4</v>
      </c>
      <c r="AP123" s="484"/>
      <c r="AQ123" s="83"/>
      <c r="AR123" s="83"/>
      <c r="AS123" s="83"/>
    </row>
    <row r="124" spans="1:59" s="85" customFormat="1">
      <c r="A124" s="69"/>
      <c r="B124" s="474" t="s">
        <v>190</v>
      </c>
      <c r="C124" s="474"/>
      <c r="D124" s="476" t="s">
        <v>634</v>
      </c>
      <c r="E124" s="476"/>
      <c r="F124" s="476"/>
      <c r="G124" s="474" t="s">
        <v>191</v>
      </c>
      <c r="H124" s="474"/>
      <c r="I124" s="475">
        <v>10</v>
      </c>
      <c r="J124" s="475"/>
      <c r="K124" s="474" t="s">
        <v>192</v>
      </c>
      <c r="L124" s="474"/>
      <c r="M124" s="475">
        <v>50</v>
      </c>
      <c r="N124" s="485"/>
      <c r="O124" s="69"/>
      <c r="P124" s="474" t="s">
        <v>190</v>
      </c>
      <c r="Q124" s="474"/>
      <c r="R124" s="476" t="s">
        <v>634</v>
      </c>
      <c r="S124" s="476"/>
      <c r="T124" s="476"/>
      <c r="U124" s="474" t="s">
        <v>191</v>
      </c>
      <c r="V124" s="474"/>
      <c r="W124" s="475">
        <v>10</v>
      </c>
      <c r="X124" s="475"/>
      <c r="Y124" s="474" t="s">
        <v>192</v>
      </c>
      <c r="Z124" s="474"/>
      <c r="AA124" s="475">
        <v>50</v>
      </c>
      <c r="AB124" s="485"/>
      <c r="AC124" s="69"/>
      <c r="AD124" s="474" t="s">
        <v>190</v>
      </c>
      <c r="AE124" s="474"/>
      <c r="AF124" s="476" t="s">
        <v>24</v>
      </c>
      <c r="AG124" s="476"/>
      <c r="AH124" s="476"/>
      <c r="AI124" s="474" t="s">
        <v>191</v>
      </c>
      <c r="AJ124" s="474"/>
      <c r="AK124" s="475">
        <v>15</v>
      </c>
      <c r="AL124" s="475"/>
      <c r="AM124" s="474" t="s">
        <v>192</v>
      </c>
      <c r="AN124" s="474"/>
      <c r="AO124" s="475">
        <v>30</v>
      </c>
      <c r="AP124" s="485"/>
      <c r="AQ124" s="83"/>
      <c r="AR124" s="83"/>
      <c r="AS124" s="83"/>
    </row>
    <row r="125" spans="1:59" s="85" customFormat="1" ht="11.25">
      <c r="A125" s="69"/>
      <c r="B125" s="479" t="s">
        <v>193</v>
      </c>
      <c r="C125" s="479"/>
      <c r="D125" s="480">
        <v>60</v>
      </c>
      <c r="E125" s="480"/>
      <c r="F125" s="479" t="s">
        <v>194</v>
      </c>
      <c r="G125" s="479"/>
      <c r="H125" s="461" t="s">
        <v>283</v>
      </c>
      <c r="I125" s="461"/>
      <c r="J125" s="461"/>
      <c r="K125" s="461"/>
      <c r="L125" s="461"/>
      <c r="M125" s="461"/>
      <c r="N125" s="462"/>
      <c r="O125" s="69"/>
      <c r="P125" s="479" t="s">
        <v>193</v>
      </c>
      <c r="Q125" s="479"/>
      <c r="R125" s="480">
        <v>60</v>
      </c>
      <c r="S125" s="480"/>
      <c r="T125" s="479" t="s">
        <v>194</v>
      </c>
      <c r="U125" s="479"/>
      <c r="V125" s="461" t="s">
        <v>283</v>
      </c>
      <c r="W125" s="461"/>
      <c r="X125" s="461"/>
      <c r="Y125" s="461"/>
      <c r="Z125" s="461"/>
      <c r="AA125" s="461"/>
      <c r="AB125" s="462"/>
      <c r="AC125" s="69"/>
      <c r="AD125" s="471" t="s">
        <v>193</v>
      </c>
      <c r="AE125" s="471"/>
      <c r="AF125" s="470" t="s">
        <v>749</v>
      </c>
      <c r="AG125" s="470"/>
      <c r="AH125" s="78"/>
      <c r="AI125" s="78" t="s">
        <v>194</v>
      </c>
      <c r="AJ125" s="487" t="s">
        <v>750</v>
      </c>
      <c r="AK125" s="487"/>
      <c r="AL125" s="487"/>
      <c r="AM125" s="487"/>
      <c r="AN125" s="487"/>
      <c r="AO125" s="487"/>
      <c r="AP125" s="488"/>
    </row>
    <row r="126" spans="1:59">
      <c r="A126" s="8"/>
      <c r="B126" s="493" t="s">
        <v>744</v>
      </c>
      <c r="C126" s="493"/>
      <c r="D126" s="493"/>
      <c r="E126" s="493"/>
      <c r="F126" s="493"/>
      <c r="G126" s="493"/>
      <c r="H126" s="4"/>
      <c r="I126" s="4"/>
      <c r="J126" s="4"/>
      <c r="K126" s="4"/>
      <c r="L126" s="4"/>
      <c r="M126" s="4"/>
      <c r="N126" s="9"/>
      <c r="O126" s="8"/>
      <c r="P126" s="493" t="s">
        <v>744</v>
      </c>
      <c r="Q126" s="493"/>
      <c r="R126" s="493"/>
      <c r="S126" s="493"/>
      <c r="T126" s="493"/>
      <c r="U126" s="493"/>
      <c r="V126" s="4"/>
      <c r="W126" s="4"/>
      <c r="X126" s="4"/>
      <c r="Y126" s="4"/>
      <c r="Z126" s="4"/>
      <c r="AA126" s="4"/>
      <c r="AB126" s="9"/>
      <c r="AC126" s="69"/>
      <c r="AD126" s="489" t="s">
        <v>254</v>
      </c>
      <c r="AE126" s="489"/>
      <c r="AF126" s="490" t="s">
        <v>751</v>
      </c>
      <c r="AG126" s="490"/>
      <c r="AH126" s="490"/>
      <c r="AI126" s="490"/>
      <c r="AJ126" s="490"/>
      <c r="AK126" s="490"/>
      <c r="AL126" s="490"/>
      <c r="AM126" s="490"/>
      <c r="AN126" s="490"/>
      <c r="AO126" s="490"/>
      <c r="AP126" s="491"/>
      <c r="AQ126" s="85"/>
      <c r="AR126" s="85"/>
      <c r="AS126" s="85"/>
    </row>
    <row r="127" spans="1:59">
      <c r="A127" s="8"/>
      <c r="B127" s="5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9"/>
      <c r="O127" s="8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9"/>
      <c r="AC127" s="8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9"/>
      <c r="AQ127" s="85"/>
      <c r="AR127" s="85"/>
      <c r="AS127" s="85"/>
    </row>
    <row r="128" spans="1:59">
      <c r="A128" s="8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9"/>
      <c r="O128" s="8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9"/>
      <c r="AC128" s="8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9"/>
    </row>
    <row r="129" spans="1:59">
      <c r="A129" s="8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9"/>
      <c r="O129" s="8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9"/>
      <c r="AC129" s="8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9"/>
    </row>
    <row r="130" spans="1:59">
      <c r="A130" s="8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9"/>
      <c r="O130" s="8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9"/>
      <c r="AC130" s="8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9"/>
    </row>
    <row r="131" spans="1:59" ht="13.5" thickBot="1">
      <c r="A131" s="8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9"/>
      <c r="O131" s="8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9"/>
      <c r="AC131" s="10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2"/>
    </row>
    <row r="132" spans="1:59" ht="13.5" thickBo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0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2"/>
    </row>
    <row r="133" spans="1:59" s="109" customFormat="1">
      <c r="A133" s="468" t="s">
        <v>987</v>
      </c>
      <c r="B133" s="469"/>
      <c r="C133" s="100" t="s">
        <v>709</v>
      </c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1"/>
      <c r="S133" s="468" t="s">
        <v>987</v>
      </c>
      <c r="T133" s="469"/>
      <c r="U133" s="100" t="s">
        <v>709</v>
      </c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1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</row>
    <row r="134" spans="1:59" s="71" customFormat="1" ht="12.75" customHeight="1">
      <c r="A134" s="69"/>
      <c r="B134" s="478" t="s">
        <v>191</v>
      </c>
      <c r="C134" s="478"/>
      <c r="D134" s="478"/>
      <c r="E134" s="486">
        <v>20</v>
      </c>
      <c r="F134" s="486">
        <v>20</v>
      </c>
      <c r="G134" s="478" t="s">
        <v>192</v>
      </c>
      <c r="H134" s="478"/>
      <c r="I134" s="486">
        <v>1000</v>
      </c>
      <c r="J134" s="486"/>
      <c r="K134" s="70"/>
      <c r="L134" s="70"/>
      <c r="M134" s="70"/>
      <c r="R134" s="72"/>
      <c r="S134" s="69"/>
      <c r="T134" s="478" t="s">
        <v>191</v>
      </c>
      <c r="U134" s="478"/>
      <c r="V134" s="478"/>
      <c r="W134" s="486">
        <v>20</v>
      </c>
      <c r="X134" s="486">
        <v>20</v>
      </c>
      <c r="Y134" s="478" t="s">
        <v>192</v>
      </c>
      <c r="Z134" s="478"/>
      <c r="AA134" s="486">
        <v>1000</v>
      </c>
      <c r="AB134" s="486"/>
      <c r="AC134" s="70"/>
      <c r="AD134" s="70"/>
      <c r="AE134" s="70"/>
      <c r="AJ134" s="72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</row>
    <row r="135" spans="1:59" s="71" customFormat="1">
      <c r="A135" s="69"/>
      <c r="B135" s="474" t="s">
        <v>713</v>
      </c>
      <c r="C135" s="474"/>
      <c r="D135" s="474"/>
      <c r="E135" s="76" t="s">
        <v>712</v>
      </c>
      <c r="R135" s="72"/>
      <c r="S135" s="69"/>
      <c r="T135" s="474" t="s">
        <v>713</v>
      </c>
      <c r="U135" s="474"/>
      <c r="V135" s="474"/>
      <c r="W135" s="76" t="s">
        <v>712</v>
      </c>
      <c r="AJ135" s="72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</row>
    <row r="136" spans="1:59" s="71" customFormat="1" ht="11.25">
      <c r="A136" s="69"/>
      <c r="B136" s="82"/>
      <c r="C136" s="77" t="s">
        <v>725</v>
      </c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R136" s="72"/>
      <c r="S136" s="69"/>
      <c r="T136" s="82"/>
      <c r="U136" s="77" t="s">
        <v>725</v>
      </c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J136" s="72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</row>
    <row r="137" spans="1:59" s="71" customFormat="1" ht="11.25">
      <c r="A137" s="69"/>
      <c r="C137" s="71" t="s">
        <v>726</v>
      </c>
      <c r="R137" s="72"/>
      <c r="S137" s="69"/>
      <c r="U137" s="71" t="s">
        <v>726</v>
      </c>
      <c r="AJ137" s="72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</row>
    <row r="138" spans="1:59" s="71" customFormat="1" ht="12" thickBot="1">
      <c r="A138" s="73"/>
      <c r="B138" s="79"/>
      <c r="C138" s="80" t="s">
        <v>727</v>
      </c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4"/>
      <c r="O138" s="74"/>
      <c r="P138" s="74"/>
      <c r="Q138" s="74"/>
      <c r="R138" s="75"/>
      <c r="S138" s="73"/>
      <c r="T138" s="79"/>
      <c r="U138" s="80" t="s">
        <v>727</v>
      </c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4"/>
      <c r="AG138" s="74"/>
      <c r="AH138" s="74"/>
      <c r="AI138" s="74"/>
      <c r="AJ138" s="7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</row>
    <row r="139" spans="1:59" s="109" customFormat="1">
      <c r="A139" s="468" t="s">
        <v>987</v>
      </c>
      <c r="B139" s="469"/>
      <c r="C139" s="100" t="s">
        <v>709</v>
      </c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1"/>
      <c r="S139" s="468" t="s">
        <v>987</v>
      </c>
      <c r="T139" s="469"/>
      <c r="U139" s="100" t="s">
        <v>777</v>
      </c>
      <c r="V139" s="100"/>
      <c r="W139" s="100"/>
      <c r="X139" s="100"/>
      <c r="Y139" s="100"/>
      <c r="Z139" s="101"/>
      <c r="AA139" s="468" t="s">
        <v>987</v>
      </c>
      <c r="AB139" s="469"/>
      <c r="AC139" s="100" t="s">
        <v>777</v>
      </c>
      <c r="AD139" s="100"/>
      <c r="AE139" s="100"/>
      <c r="AF139" s="100"/>
      <c r="AG139" s="100"/>
      <c r="AH139" s="101"/>
      <c r="AI139" s="468" t="s">
        <v>987</v>
      </c>
      <c r="AJ139" s="469"/>
      <c r="AK139" s="100" t="s">
        <v>777</v>
      </c>
      <c r="AL139" s="100"/>
      <c r="AM139" s="100"/>
      <c r="AN139" s="100"/>
      <c r="AO139" s="100"/>
      <c r="AP139" s="101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</row>
    <row r="140" spans="1:59" s="71" customFormat="1">
      <c r="A140" s="69"/>
      <c r="B140" s="478" t="s">
        <v>191</v>
      </c>
      <c r="C140" s="478"/>
      <c r="D140" s="478"/>
      <c r="E140" s="486">
        <v>20</v>
      </c>
      <c r="F140" s="486">
        <v>20</v>
      </c>
      <c r="G140" s="478" t="s">
        <v>192</v>
      </c>
      <c r="H140" s="478"/>
      <c r="I140" s="486">
        <v>1000</v>
      </c>
      <c r="J140" s="486"/>
      <c r="K140" s="70"/>
      <c r="L140" s="70"/>
      <c r="M140" s="70"/>
      <c r="R140" s="72"/>
      <c r="S140" s="84"/>
      <c r="T140" s="121" t="s">
        <v>768</v>
      </c>
      <c r="U140" s="121"/>
      <c r="V140" s="121" t="s">
        <v>770</v>
      </c>
      <c r="W140" s="121"/>
      <c r="X140" s="113"/>
      <c r="Y140" s="113"/>
      <c r="Z140" s="72"/>
      <c r="AA140" s="84"/>
      <c r="AB140" s="121" t="s">
        <v>768</v>
      </c>
      <c r="AC140" s="121"/>
      <c r="AD140" s="121" t="s">
        <v>770</v>
      </c>
      <c r="AE140" s="121"/>
      <c r="AF140" s="113"/>
      <c r="AG140" s="113"/>
      <c r="AH140" s="72"/>
      <c r="AI140" s="84"/>
      <c r="AJ140" s="121" t="s">
        <v>768</v>
      </c>
      <c r="AK140" s="121"/>
      <c r="AL140" s="121" t="s">
        <v>770</v>
      </c>
      <c r="AM140" s="121"/>
      <c r="AN140" s="113"/>
      <c r="AO140" s="113"/>
      <c r="AP140" s="72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</row>
    <row r="141" spans="1:59" s="71" customFormat="1">
      <c r="A141" s="69"/>
      <c r="B141" s="474" t="s">
        <v>713</v>
      </c>
      <c r="C141" s="474"/>
      <c r="D141" s="474"/>
      <c r="E141" s="76" t="s">
        <v>712</v>
      </c>
      <c r="R141" s="72"/>
      <c r="S141" s="114"/>
      <c r="T141" s="125" t="s">
        <v>790</v>
      </c>
      <c r="U141" s="26"/>
      <c r="V141" s="26"/>
      <c r="W141" s="26"/>
      <c r="X141" s="113"/>
      <c r="Y141" s="113"/>
      <c r="Z141" s="72"/>
      <c r="AA141" s="114"/>
      <c r="AB141" s="125" t="s">
        <v>790</v>
      </c>
      <c r="AC141" s="26"/>
      <c r="AD141" s="26"/>
      <c r="AE141" s="26"/>
      <c r="AF141" s="113"/>
      <c r="AG141" s="113"/>
      <c r="AH141" s="72"/>
      <c r="AI141" s="114"/>
      <c r="AJ141" s="125" t="s">
        <v>790</v>
      </c>
      <c r="AK141" s="26"/>
      <c r="AL141" s="26"/>
      <c r="AM141" s="26"/>
      <c r="AN141" s="113"/>
      <c r="AO141" s="113"/>
      <c r="AP141" s="72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</row>
    <row r="142" spans="1:59" s="71" customFormat="1">
      <c r="A142" s="69"/>
      <c r="B142" s="82"/>
      <c r="C142" s="77" t="s">
        <v>725</v>
      </c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R142" s="72"/>
      <c r="S142" s="114"/>
      <c r="T142" s="123" t="s">
        <v>787</v>
      </c>
      <c r="U142" s="92"/>
      <c r="V142" s="92"/>
      <c r="W142" s="92"/>
      <c r="X142" s="113"/>
      <c r="Y142" s="113"/>
      <c r="Z142" s="115"/>
      <c r="AA142" s="114"/>
      <c r="AB142" s="123" t="s">
        <v>787</v>
      </c>
      <c r="AC142" s="92"/>
      <c r="AD142" s="92"/>
      <c r="AE142" s="92"/>
      <c r="AF142" s="113"/>
      <c r="AG142" s="113"/>
      <c r="AH142" s="115"/>
      <c r="AI142" s="114"/>
      <c r="AJ142" s="123" t="s">
        <v>787</v>
      </c>
      <c r="AK142" s="92"/>
      <c r="AL142" s="92"/>
      <c r="AM142" s="92"/>
      <c r="AN142" s="113"/>
      <c r="AO142" s="113"/>
      <c r="AP142" s="115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</row>
    <row r="143" spans="1:59" s="71" customFormat="1">
      <c r="A143" s="69"/>
      <c r="C143" s="71" t="s">
        <v>726</v>
      </c>
      <c r="R143" s="72"/>
      <c r="S143" s="114"/>
      <c r="T143" s="124" t="s">
        <v>788</v>
      </c>
      <c r="U143" s="93"/>
      <c r="V143" s="93"/>
      <c r="W143" s="93"/>
      <c r="X143" s="113"/>
      <c r="Y143" s="113"/>
      <c r="Z143" s="115"/>
      <c r="AA143" s="114"/>
      <c r="AB143" s="124" t="s">
        <v>788</v>
      </c>
      <c r="AC143" s="93"/>
      <c r="AD143" s="93"/>
      <c r="AE143" s="93"/>
      <c r="AF143" s="113"/>
      <c r="AG143" s="113"/>
      <c r="AH143" s="115"/>
      <c r="AI143" s="114"/>
      <c r="AJ143" s="124" t="s">
        <v>788</v>
      </c>
      <c r="AK143" s="93"/>
      <c r="AL143" s="93"/>
      <c r="AM143" s="93"/>
      <c r="AN143" s="113"/>
      <c r="AO143" s="113"/>
      <c r="AP143" s="115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</row>
    <row r="144" spans="1:59" s="71" customFormat="1" ht="13.5" thickBot="1">
      <c r="A144" s="73"/>
      <c r="B144" s="79"/>
      <c r="C144" s="80" t="s">
        <v>727</v>
      </c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4"/>
      <c r="O144" s="74"/>
      <c r="P144" s="74"/>
      <c r="Q144" s="74"/>
      <c r="R144" s="75"/>
      <c r="S144" s="114"/>
      <c r="T144" s="123" t="s">
        <v>789</v>
      </c>
      <c r="U144" s="123"/>
      <c r="V144" s="123"/>
      <c r="W144" s="123"/>
      <c r="X144" s="113"/>
      <c r="Y144" s="113"/>
      <c r="Z144" s="115"/>
      <c r="AA144" s="114"/>
      <c r="AB144" s="123" t="s">
        <v>789</v>
      </c>
      <c r="AC144" s="123"/>
      <c r="AD144" s="123"/>
      <c r="AE144" s="123"/>
      <c r="AF144" s="113"/>
      <c r="AG144" s="113"/>
      <c r="AH144" s="115"/>
      <c r="AI144" s="114"/>
      <c r="AJ144" s="123" t="s">
        <v>789</v>
      </c>
      <c r="AK144" s="123"/>
      <c r="AL144" s="123"/>
      <c r="AM144" s="123"/>
      <c r="AN144" s="113"/>
      <c r="AO144" s="113"/>
      <c r="AP144" s="115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</row>
    <row r="145" spans="1:59" s="91" customFormat="1" thickBot="1">
      <c r="S145" s="116"/>
      <c r="T145" s="117"/>
      <c r="U145" s="117"/>
      <c r="V145" s="117"/>
      <c r="W145" s="117"/>
      <c r="X145" s="117"/>
      <c r="Y145" s="117"/>
      <c r="Z145" s="118"/>
      <c r="AA145" s="116"/>
      <c r="AB145" s="117"/>
      <c r="AC145" s="117"/>
      <c r="AD145" s="117"/>
      <c r="AE145" s="117"/>
      <c r="AF145" s="117"/>
      <c r="AG145" s="117"/>
      <c r="AH145" s="118"/>
      <c r="AI145" s="116"/>
      <c r="AJ145" s="117"/>
      <c r="AK145" s="117"/>
      <c r="AL145" s="117"/>
      <c r="AM145" s="117"/>
      <c r="AN145" s="117"/>
      <c r="AO145" s="117"/>
      <c r="AP145" s="118"/>
    </row>
    <row r="146" spans="1:59" s="86" customFormat="1">
      <c r="A146" s="468" t="s">
        <v>986</v>
      </c>
      <c r="B146" s="469"/>
      <c r="C146" s="100" t="s">
        <v>746</v>
      </c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1"/>
      <c r="O146" s="468" t="s">
        <v>986</v>
      </c>
      <c r="P146" s="469"/>
      <c r="Q146" s="100" t="s">
        <v>745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1"/>
      <c r="AC146" s="468" t="s">
        <v>987</v>
      </c>
      <c r="AD146" s="469"/>
      <c r="AE146" s="100" t="s">
        <v>280</v>
      </c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1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</row>
    <row r="147" spans="1:59" s="85" customFormat="1" ht="11.25">
      <c r="A147" s="84"/>
      <c r="B147" s="471" t="s">
        <v>187</v>
      </c>
      <c r="C147" s="471"/>
      <c r="D147" s="470" t="s">
        <v>631</v>
      </c>
      <c r="E147" s="470"/>
      <c r="F147" s="470"/>
      <c r="G147" s="471" t="s">
        <v>188</v>
      </c>
      <c r="H147" s="471"/>
      <c r="I147" s="492" t="s">
        <v>24</v>
      </c>
      <c r="J147" s="492"/>
      <c r="K147" s="471" t="s">
        <v>189</v>
      </c>
      <c r="L147" s="471"/>
      <c r="M147" s="470">
        <v>4</v>
      </c>
      <c r="N147" s="484"/>
      <c r="O147" s="84"/>
      <c r="P147" s="471" t="s">
        <v>187</v>
      </c>
      <c r="Q147" s="471"/>
      <c r="R147" s="470" t="s">
        <v>306</v>
      </c>
      <c r="S147" s="470"/>
      <c r="T147" s="470"/>
      <c r="U147" s="471" t="s">
        <v>188</v>
      </c>
      <c r="V147" s="471"/>
      <c r="W147" s="470" t="s">
        <v>486</v>
      </c>
      <c r="X147" s="470"/>
      <c r="Y147" s="471" t="s">
        <v>189</v>
      </c>
      <c r="Z147" s="471"/>
      <c r="AA147" s="470">
        <v>4</v>
      </c>
      <c r="AB147" s="484"/>
      <c r="AC147" s="84"/>
      <c r="AD147" s="471" t="s">
        <v>187</v>
      </c>
      <c r="AE147" s="471"/>
      <c r="AF147" s="470" t="s">
        <v>266</v>
      </c>
      <c r="AG147" s="470"/>
      <c r="AH147" s="470"/>
      <c r="AI147" s="471" t="s">
        <v>188</v>
      </c>
      <c r="AJ147" s="471"/>
      <c r="AK147" s="470" t="s">
        <v>27</v>
      </c>
      <c r="AL147" s="470"/>
      <c r="AM147" s="471" t="s">
        <v>189</v>
      </c>
      <c r="AN147" s="471"/>
      <c r="AO147" s="470">
        <v>2</v>
      </c>
      <c r="AP147" s="484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</row>
    <row r="148" spans="1:59" s="85" customFormat="1" ht="11.25">
      <c r="A148" s="69"/>
      <c r="B148" s="474" t="s">
        <v>190</v>
      </c>
      <c r="C148" s="474"/>
      <c r="D148" s="476" t="s">
        <v>24</v>
      </c>
      <c r="E148" s="476"/>
      <c r="F148" s="476"/>
      <c r="G148" s="474" t="s">
        <v>191</v>
      </c>
      <c r="H148" s="474"/>
      <c r="I148" s="475">
        <v>15</v>
      </c>
      <c r="J148" s="475"/>
      <c r="K148" s="474" t="s">
        <v>192</v>
      </c>
      <c r="L148" s="474"/>
      <c r="M148" s="475">
        <v>30</v>
      </c>
      <c r="N148" s="485"/>
      <c r="O148" s="69"/>
      <c r="P148" s="474" t="s">
        <v>190</v>
      </c>
      <c r="Q148" s="474"/>
      <c r="R148" s="476" t="s">
        <v>24</v>
      </c>
      <c r="S148" s="476"/>
      <c r="T148" s="476"/>
      <c r="U148" s="474" t="s">
        <v>191</v>
      </c>
      <c r="V148" s="474"/>
      <c r="W148" s="475">
        <v>15</v>
      </c>
      <c r="X148" s="475"/>
      <c r="Y148" s="474" t="s">
        <v>192</v>
      </c>
      <c r="Z148" s="474"/>
      <c r="AA148" s="475">
        <v>30</v>
      </c>
      <c r="AB148" s="485"/>
      <c r="AC148" s="69"/>
      <c r="AD148" s="474" t="s">
        <v>190</v>
      </c>
      <c r="AE148" s="474"/>
      <c r="AF148" s="476" t="s">
        <v>24</v>
      </c>
      <c r="AG148" s="476"/>
      <c r="AH148" s="476"/>
      <c r="AI148" s="474" t="s">
        <v>191</v>
      </c>
      <c r="AJ148" s="474"/>
      <c r="AK148" s="475">
        <v>40</v>
      </c>
      <c r="AL148" s="475"/>
      <c r="AM148" s="474" t="s">
        <v>192</v>
      </c>
      <c r="AN148" s="474"/>
      <c r="AO148" s="475">
        <v>200</v>
      </c>
      <c r="AP148" s="485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</row>
    <row r="149" spans="1:59" s="85" customFormat="1" ht="11.25">
      <c r="A149" s="69"/>
      <c r="B149" s="471" t="s">
        <v>193</v>
      </c>
      <c r="C149" s="471"/>
      <c r="D149" s="470" t="s">
        <v>632</v>
      </c>
      <c r="E149" s="470"/>
      <c r="F149" s="78"/>
      <c r="G149" s="78" t="s">
        <v>194</v>
      </c>
      <c r="H149" s="487" t="s">
        <v>633</v>
      </c>
      <c r="I149" s="487"/>
      <c r="J149" s="487"/>
      <c r="K149" s="487"/>
      <c r="L149" s="487"/>
      <c r="M149" s="487"/>
      <c r="N149" s="488"/>
      <c r="O149" s="69"/>
      <c r="P149" s="479" t="s">
        <v>193</v>
      </c>
      <c r="Q149" s="479"/>
      <c r="R149" s="480">
        <v>20</v>
      </c>
      <c r="S149" s="480"/>
      <c r="T149" s="479" t="s">
        <v>194</v>
      </c>
      <c r="U149" s="479"/>
      <c r="V149" s="461" t="s">
        <v>487</v>
      </c>
      <c r="W149" s="461"/>
      <c r="X149" s="461"/>
      <c r="Y149" s="461"/>
      <c r="Z149" s="461"/>
      <c r="AA149" s="461"/>
      <c r="AB149" s="462"/>
      <c r="AC149" s="69"/>
      <c r="AD149" s="479" t="s">
        <v>193</v>
      </c>
      <c r="AE149" s="479"/>
      <c r="AF149" s="480">
        <v>50</v>
      </c>
      <c r="AG149" s="480"/>
      <c r="AH149" s="479" t="s">
        <v>194</v>
      </c>
      <c r="AI149" s="479"/>
      <c r="AJ149" s="461" t="s">
        <v>483</v>
      </c>
      <c r="AK149" s="461"/>
      <c r="AL149" s="461"/>
      <c r="AM149" s="461"/>
      <c r="AN149" s="461"/>
      <c r="AO149" s="461"/>
      <c r="AP149" s="462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</row>
    <row r="150" spans="1:59" s="85" customFormat="1" ht="11.25">
      <c r="A150" s="69"/>
      <c r="B150" s="489" t="s">
        <v>254</v>
      </c>
      <c r="C150" s="489"/>
      <c r="D150" s="490" t="s">
        <v>751</v>
      </c>
      <c r="E150" s="490"/>
      <c r="F150" s="490"/>
      <c r="G150" s="490"/>
      <c r="H150" s="490"/>
      <c r="I150" s="490"/>
      <c r="J150" s="490"/>
      <c r="K150" s="490"/>
      <c r="L150" s="490"/>
      <c r="M150" s="490"/>
      <c r="N150" s="491"/>
      <c r="O150" s="69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2"/>
      <c r="AC150" s="69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2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</row>
    <row r="151" spans="1:59">
      <c r="A151" s="8"/>
      <c r="B151" s="16"/>
      <c r="C151" s="16"/>
      <c r="D151" s="495"/>
      <c r="E151" s="495"/>
      <c r="F151" s="495"/>
      <c r="G151" s="495"/>
      <c r="H151" s="495"/>
      <c r="I151" s="495"/>
      <c r="J151" s="495"/>
      <c r="K151" s="495"/>
      <c r="L151" s="495"/>
      <c r="M151" s="495"/>
      <c r="N151" s="496"/>
      <c r="O151" s="8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9"/>
      <c r="AC151" s="8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9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</row>
    <row r="152" spans="1:59">
      <c r="A152" s="8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9"/>
      <c r="O152" s="8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9"/>
      <c r="AC152" s="8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9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</row>
    <row r="153" spans="1:59">
      <c r="A153" s="8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9"/>
      <c r="O153" s="8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9"/>
      <c r="AC153" s="8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9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</row>
    <row r="154" spans="1:59">
      <c r="A154" s="8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9"/>
      <c r="O154" s="8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9"/>
      <c r="AC154" s="8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9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</row>
    <row r="155" spans="1:59" ht="13.5" thickBo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0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2"/>
      <c r="AC155" s="10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2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</row>
    <row r="156" spans="1:59" s="86" customFormat="1">
      <c r="A156" s="468" t="s">
        <v>985</v>
      </c>
      <c r="B156" s="469"/>
      <c r="C156" s="100" t="s">
        <v>747</v>
      </c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1"/>
      <c r="O156" s="468" t="s">
        <v>987</v>
      </c>
      <c r="P156" s="469"/>
      <c r="Q156" s="100" t="s">
        <v>746</v>
      </c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1"/>
      <c r="AC156" s="468" t="s">
        <v>987</v>
      </c>
      <c r="AD156" s="469"/>
      <c r="AE156" s="100" t="s">
        <v>280</v>
      </c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1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</row>
    <row r="157" spans="1:59">
      <c r="A157" s="84"/>
      <c r="B157" s="471" t="s">
        <v>187</v>
      </c>
      <c r="C157" s="471"/>
      <c r="D157" s="470" t="s">
        <v>631</v>
      </c>
      <c r="E157" s="470"/>
      <c r="F157" s="470"/>
      <c r="G157" s="471" t="s">
        <v>188</v>
      </c>
      <c r="H157" s="471"/>
      <c r="I157" s="492" t="s">
        <v>24</v>
      </c>
      <c r="J157" s="492"/>
      <c r="K157" s="471" t="s">
        <v>189</v>
      </c>
      <c r="L157" s="471"/>
      <c r="M157" s="470">
        <v>4</v>
      </c>
      <c r="N157" s="484"/>
      <c r="O157" s="84"/>
      <c r="P157" s="471" t="s">
        <v>187</v>
      </c>
      <c r="Q157" s="471"/>
      <c r="R157" s="470" t="s">
        <v>631</v>
      </c>
      <c r="S157" s="470"/>
      <c r="T157" s="470"/>
      <c r="U157" s="471" t="s">
        <v>188</v>
      </c>
      <c r="V157" s="471"/>
      <c r="W157" s="492" t="s">
        <v>24</v>
      </c>
      <c r="X157" s="492"/>
      <c r="Y157" s="471" t="s">
        <v>189</v>
      </c>
      <c r="Z157" s="471"/>
      <c r="AA157" s="470">
        <v>4</v>
      </c>
      <c r="AB157" s="484"/>
      <c r="AC157" s="84"/>
      <c r="AD157" s="471" t="s">
        <v>187</v>
      </c>
      <c r="AE157" s="471"/>
      <c r="AF157" s="470" t="s">
        <v>266</v>
      </c>
      <c r="AG157" s="470"/>
      <c r="AH157" s="470"/>
      <c r="AI157" s="471" t="s">
        <v>188</v>
      </c>
      <c r="AJ157" s="471"/>
      <c r="AK157" s="470" t="s">
        <v>27</v>
      </c>
      <c r="AL157" s="470"/>
      <c r="AM157" s="471" t="s">
        <v>189</v>
      </c>
      <c r="AN157" s="471"/>
      <c r="AO157" s="470">
        <v>2</v>
      </c>
      <c r="AP157" s="484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</row>
    <row r="158" spans="1:59">
      <c r="A158" s="69"/>
      <c r="B158" s="474" t="s">
        <v>190</v>
      </c>
      <c r="C158" s="474"/>
      <c r="D158" s="476" t="s">
        <v>24</v>
      </c>
      <c r="E158" s="476"/>
      <c r="F158" s="476"/>
      <c r="G158" s="474" t="s">
        <v>191</v>
      </c>
      <c r="H158" s="474"/>
      <c r="I158" s="475">
        <v>15</v>
      </c>
      <c r="J158" s="475"/>
      <c r="K158" s="474" t="s">
        <v>192</v>
      </c>
      <c r="L158" s="474"/>
      <c r="M158" s="475">
        <v>30</v>
      </c>
      <c r="N158" s="485"/>
      <c r="O158" s="69"/>
      <c r="P158" s="474" t="s">
        <v>190</v>
      </c>
      <c r="Q158" s="474"/>
      <c r="R158" s="476" t="s">
        <v>24</v>
      </c>
      <c r="S158" s="476"/>
      <c r="T158" s="476"/>
      <c r="U158" s="474" t="s">
        <v>191</v>
      </c>
      <c r="V158" s="474"/>
      <c r="W158" s="475">
        <v>15</v>
      </c>
      <c r="X158" s="475"/>
      <c r="Y158" s="474" t="s">
        <v>192</v>
      </c>
      <c r="Z158" s="474"/>
      <c r="AA158" s="475">
        <v>30</v>
      </c>
      <c r="AB158" s="485"/>
      <c r="AC158" s="69"/>
      <c r="AD158" s="474" t="s">
        <v>190</v>
      </c>
      <c r="AE158" s="474"/>
      <c r="AF158" s="476" t="s">
        <v>24</v>
      </c>
      <c r="AG158" s="476"/>
      <c r="AH158" s="476"/>
      <c r="AI158" s="474" t="s">
        <v>191</v>
      </c>
      <c r="AJ158" s="474"/>
      <c r="AK158" s="475">
        <v>40</v>
      </c>
      <c r="AL158" s="475"/>
      <c r="AM158" s="474" t="s">
        <v>192</v>
      </c>
      <c r="AN158" s="474"/>
      <c r="AO158" s="475">
        <v>200</v>
      </c>
      <c r="AP158" s="485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</row>
    <row r="159" spans="1:59">
      <c r="A159" s="69"/>
      <c r="B159" s="471" t="s">
        <v>193</v>
      </c>
      <c r="C159" s="471"/>
      <c r="D159" s="470" t="s">
        <v>749</v>
      </c>
      <c r="E159" s="470"/>
      <c r="F159" s="78"/>
      <c r="G159" s="78" t="s">
        <v>194</v>
      </c>
      <c r="H159" s="487" t="s">
        <v>750</v>
      </c>
      <c r="I159" s="487"/>
      <c r="J159" s="487"/>
      <c r="K159" s="487"/>
      <c r="L159" s="487"/>
      <c r="M159" s="487"/>
      <c r="N159" s="488"/>
      <c r="O159" s="69"/>
      <c r="P159" s="471" t="s">
        <v>193</v>
      </c>
      <c r="Q159" s="471"/>
      <c r="R159" s="470" t="s">
        <v>632</v>
      </c>
      <c r="S159" s="470"/>
      <c r="T159" s="78"/>
      <c r="U159" s="78" t="s">
        <v>194</v>
      </c>
      <c r="V159" s="487" t="s">
        <v>633</v>
      </c>
      <c r="W159" s="487"/>
      <c r="X159" s="487"/>
      <c r="Y159" s="487"/>
      <c r="Z159" s="487"/>
      <c r="AA159" s="487"/>
      <c r="AB159" s="488"/>
      <c r="AC159" s="69"/>
      <c r="AD159" s="479" t="s">
        <v>193</v>
      </c>
      <c r="AE159" s="479"/>
      <c r="AF159" s="480">
        <v>50</v>
      </c>
      <c r="AG159" s="480"/>
      <c r="AH159" s="479" t="s">
        <v>194</v>
      </c>
      <c r="AI159" s="479"/>
      <c r="AJ159" s="461" t="s">
        <v>483</v>
      </c>
      <c r="AK159" s="461"/>
      <c r="AL159" s="461"/>
      <c r="AM159" s="461"/>
      <c r="AN159" s="461"/>
      <c r="AO159" s="461"/>
      <c r="AP159" s="462"/>
    </row>
    <row r="160" spans="1:59">
      <c r="A160" s="69"/>
      <c r="B160" s="489" t="s">
        <v>254</v>
      </c>
      <c r="C160" s="489"/>
      <c r="D160" s="490" t="s">
        <v>751</v>
      </c>
      <c r="E160" s="490"/>
      <c r="F160" s="490"/>
      <c r="G160" s="490"/>
      <c r="H160" s="490"/>
      <c r="I160" s="490"/>
      <c r="J160" s="490"/>
      <c r="K160" s="490"/>
      <c r="L160" s="490"/>
      <c r="M160" s="490"/>
      <c r="N160" s="491"/>
      <c r="O160" s="69"/>
      <c r="P160" s="489" t="s">
        <v>254</v>
      </c>
      <c r="Q160" s="489"/>
      <c r="R160" s="490" t="s">
        <v>751</v>
      </c>
      <c r="S160" s="490"/>
      <c r="T160" s="490"/>
      <c r="U160" s="490"/>
      <c r="V160" s="490"/>
      <c r="W160" s="490"/>
      <c r="X160" s="490"/>
      <c r="Y160" s="490"/>
      <c r="Z160" s="490"/>
      <c r="AA160" s="490"/>
      <c r="AB160" s="491"/>
      <c r="AC160" s="69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2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</row>
    <row r="161" spans="1:59">
      <c r="A161" s="8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9"/>
      <c r="O161" s="8"/>
      <c r="P161" s="16"/>
      <c r="Q161" s="16"/>
      <c r="R161" s="495"/>
      <c r="S161" s="495"/>
      <c r="T161" s="495"/>
      <c r="U161" s="495"/>
      <c r="V161" s="495"/>
      <c r="W161" s="495"/>
      <c r="X161" s="495"/>
      <c r="Y161" s="495"/>
      <c r="Z161" s="495"/>
      <c r="AA161" s="495"/>
      <c r="AB161" s="496"/>
      <c r="AC161" s="8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9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</row>
    <row r="162" spans="1:59">
      <c r="A162" s="8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9"/>
      <c r="O162" s="8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9"/>
      <c r="AC162" s="8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9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</row>
    <row r="163" spans="1:59">
      <c r="A163" s="8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9"/>
      <c r="O163" s="8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9"/>
      <c r="AC163" s="8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9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</row>
    <row r="164" spans="1:59">
      <c r="A164" s="8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9"/>
      <c r="O164" s="8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9"/>
      <c r="AC164" s="8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9"/>
    </row>
    <row r="165" spans="1:59" ht="13.5" thickBo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0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2"/>
      <c r="AC165" s="10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2"/>
    </row>
    <row r="166" spans="1:59">
      <c r="A166" s="468" t="s">
        <v>987</v>
      </c>
      <c r="B166" s="469"/>
      <c r="C166" s="48" t="s">
        <v>746</v>
      </c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2"/>
      <c r="O166" s="468" t="s">
        <v>988</v>
      </c>
      <c r="P166" s="469"/>
      <c r="Q166" s="48" t="s">
        <v>745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2"/>
      <c r="AC166" s="468" t="s">
        <v>987</v>
      </c>
      <c r="AD166" s="469"/>
      <c r="AE166" s="31" t="s">
        <v>280</v>
      </c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2"/>
    </row>
    <row r="167" spans="1:59">
      <c r="A167" s="84"/>
      <c r="B167" s="471" t="s">
        <v>187</v>
      </c>
      <c r="C167" s="471"/>
      <c r="D167" s="470" t="s">
        <v>631</v>
      </c>
      <c r="E167" s="470"/>
      <c r="F167" s="470"/>
      <c r="G167" s="471" t="s">
        <v>188</v>
      </c>
      <c r="H167" s="471"/>
      <c r="I167" s="492" t="s">
        <v>24</v>
      </c>
      <c r="J167" s="492"/>
      <c r="K167" s="471" t="s">
        <v>189</v>
      </c>
      <c r="L167" s="471"/>
      <c r="M167" s="470">
        <v>4</v>
      </c>
      <c r="N167" s="484"/>
      <c r="O167" s="84"/>
      <c r="P167" s="471" t="s">
        <v>187</v>
      </c>
      <c r="Q167" s="471"/>
      <c r="R167" s="470" t="s">
        <v>306</v>
      </c>
      <c r="S167" s="470"/>
      <c r="T167" s="470"/>
      <c r="U167" s="471" t="s">
        <v>188</v>
      </c>
      <c r="V167" s="471"/>
      <c r="W167" s="470" t="s">
        <v>486</v>
      </c>
      <c r="X167" s="470"/>
      <c r="Y167" s="471" t="s">
        <v>189</v>
      </c>
      <c r="Z167" s="471"/>
      <c r="AA167" s="470">
        <v>4</v>
      </c>
      <c r="AB167" s="484"/>
      <c r="AC167" s="84"/>
      <c r="AD167" s="471" t="s">
        <v>187</v>
      </c>
      <c r="AE167" s="471"/>
      <c r="AF167" s="470" t="s">
        <v>266</v>
      </c>
      <c r="AG167" s="470"/>
      <c r="AH167" s="470"/>
      <c r="AI167" s="471" t="s">
        <v>188</v>
      </c>
      <c r="AJ167" s="471"/>
      <c r="AK167" s="470" t="s">
        <v>27</v>
      </c>
      <c r="AL167" s="470"/>
      <c r="AM167" s="471" t="s">
        <v>189</v>
      </c>
      <c r="AN167" s="471"/>
      <c r="AO167" s="470">
        <v>2</v>
      </c>
      <c r="AP167" s="484"/>
    </row>
    <row r="168" spans="1:59">
      <c r="A168" s="69"/>
      <c r="B168" s="474" t="s">
        <v>190</v>
      </c>
      <c r="C168" s="474"/>
      <c r="D168" s="476" t="s">
        <v>24</v>
      </c>
      <c r="E168" s="476"/>
      <c r="F168" s="476"/>
      <c r="G168" s="474" t="s">
        <v>191</v>
      </c>
      <c r="H168" s="474"/>
      <c r="I168" s="475">
        <v>15</v>
      </c>
      <c r="J168" s="475"/>
      <c r="K168" s="474" t="s">
        <v>192</v>
      </c>
      <c r="L168" s="474"/>
      <c r="M168" s="475">
        <v>30</v>
      </c>
      <c r="N168" s="485"/>
      <c r="O168" s="69"/>
      <c r="P168" s="474" t="s">
        <v>190</v>
      </c>
      <c r="Q168" s="474"/>
      <c r="R168" s="476" t="s">
        <v>24</v>
      </c>
      <c r="S168" s="476"/>
      <c r="T168" s="476"/>
      <c r="U168" s="474" t="s">
        <v>191</v>
      </c>
      <c r="V168" s="474"/>
      <c r="W168" s="475">
        <v>15</v>
      </c>
      <c r="X168" s="475"/>
      <c r="Y168" s="474" t="s">
        <v>192</v>
      </c>
      <c r="Z168" s="474"/>
      <c r="AA168" s="475">
        <v>30</v>
      </c>
      <c r="AB168" s="485"/>
      <c r="AC168" s="69"/>
      <c r="AD168" s="474" t="s">
        <v>190</v>
      </c>
      <c r="AE168" s="474"/>
      <c r="AF168" s="476" t="s">
        <v>24</v>
      </c>
      <c r="AG168" s="476"/>
      <c r="AH168" s="476"/>
      <c r="AI168" s="474" t="s">
        <v>191</v>
      </c>
      <c r="AJ168" s="474"/>
      <c r="AK168" s="475">
        <v>40</v>
      </c>
      <c r="AL168" s="475"/>
      <c r="AM168" s="474" t="s">
        <v>192</v>
      </c>
      <c r="AN168" s="474"/>
      <c r="AO168" s="475">
        <v>200</v>
      </c>
      <c r="AP168" s="485"/>
    </row>
    <row r="169" spans="1:59">
      <c r="A169" s="69"/>
      <c r="B169" s="471" t="s">
        <v>193</v>
      </c>
      <c r="C169" s="471"/>
      <c r="D169" s="470" t="s">
        <v>632</v>
      </c>
      <c r="E169" s="470"/>
      <c r="F169" s="78"/>
      <c r="G169" s="78" t="s">
        <v>194</v>
      </c>
      <c r="H169" s="487" t="s">
        <v>633</v>
      </c>
      <c r="I169" s="487"/>
      <c r="J169" s="487"/>
      <c r="K169" s="487"/>
      <c r="L169" s="487"/>
      <c r="M169" s="487"/>
      <c r="N169" s="488"/>
      <c r="O169" s="69"/>
      <c r="P169" s="479" t="s">
        <v>193</v>
      </c>
      <c r="Q169" s="479"/>
      <c r="R169" s="480">
        <v>20</v>
      </c>
      <c r="S169" s="480"/>
      <c r="T169" s="479" t="s">
        <v>194</v>
      </c>
      <c r="U169" s="479"/>
      <c r="V169" s="461" t="s">
        <v>487</v>
      </c>
      <c r="W169" s="461"/>
      <c r="X169" s="461"/>
      <c r="Y169" s="461"/>
      <c r="Z169" s="461"/>
      <c r="AA169" s="461"/>
      <c r="AB169" s="462"/>
      <c r="AC169" s="69"/>
      <c r="AD169" s="479" t="s">
        <v>193</v>
      </c>
      <c r="AE169" s="479"/>
      <c r="AF169" s="480">
        <v>50</v>
      </c>
      <c r="AG169" s="480"/>
      <c r="AH169" s="479" t="s">
        <v>194</v>
      </c>
      <c r="AI169" s="479"/>
      <c r="AJ169" s="461" t="s">
        <v>483</v>
      </c>
      <c r="AK169" s="461"/>
      <c r="AL169" s="461"/>
      <c r="AM169" s="461"/>
      <c r="AN169" s="461"/>
      <c r="AO169" s="461"/>
      <c r="AP169" s="462"/>
    </row>
    <row r="170" spans="1:59">
      <c r="A170" s="69"/>
      <c r="B170" s="489" t="s">
        <v>254</v>
      </c>
      <c r="C170" s="489"/>
      <c r="D170" s="490" t="s">
        <v>751</v>
      </c>
      <c r="E170" s="490"/>
      <c r="F170" s="490"/>
      <c r="G170" s="490"/>
      <c r="H170" s="490"/>
      <c r="I170" s="490"/>
      <c r="J170" s="490"/>
      <c r="K170" s="490"/>
      <c r="L170" s="490"/>
      <c r="M170" s="490"/>
      <c r="N170" s="491"/>
      <c r="O170" s="69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2"/>
      <c r="AC170" s="69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2"/>
    </row>
    <row r="171" spans="1:59">
      <c r="A171" s="8"/>
      <c r="B171" s="16"/>
      <c r="C171" s="16"/>
      <c r="D171" s="495"/>
      <c r="E171" s="495"/>
      <c r="F171" s="495"/>
      <c r="G171" s="495"/>
      <c r="H171" s="495"/>
      <c r="I171" s="495"/>
      <c r="J171" s="495"/>
      <c r="K171" s="495"/>
      <c r="L171" s="495"/>
      <c r="M171" s="495"/>
      <c r="N171" s="496"/>
      <c r="O171" s="8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9"/>
      <c r="AC171" s="8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9"/>
    </row>
    <row r="172" spans="1:59">
      <c r="A172" s="8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9"/>
      <c r="O172" s="8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9"/>
      <c r="AC172" s="8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9"/>
    </row>
    <row r="173" spans="1:59">
      <c r="A173" s="8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9"/>
      <c r="O173" s="8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9"/>
      <c r="AC173" s="8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9"/>
    </row>
    <row r="174" spans="1:59">
      <c r="A174" s="8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9"/>
      <c r="O174" s="8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9"/>
      <c r="AC174" s="8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9"/>
    </row>
    <row r="175" spans="1:59" ht="13.5" thickBo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0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2"/>
      <c r="AC175" s="8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9"/>
    </row>
    <row r="176" spans="1:59" s="86" customFormat="1">
      <c r="A176" s="468" t="s">
        <v>988</v>
      </c>
      <c r="B176" s="469"/>
      <c r="C176" s="100" t="s">
        <v>754</v>
      </c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1"/>
      <c r="O176" s="468" t="s">
        <v>988</v>
      </c>
      <c r="P176" s="469"/>
      <c r="Q176" s="100" t="s">
        <v>754</v>
      </c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1"/>
      <c r="AC176" s="468" t="s">
        <v>988</v>
      </c>
      <c r="AD176" s="469"/>
      <c r="AE176" s="100" t="s">
        <v>431</v>
      </c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26"/>
    </row>
    <row r="177" spans="1:43" s="85" customFormat="1" ht="11.25">
      <c r="A177" s="84"/>
      <c r="B177" s="471" t="s">
        <v>187</v>
      </c>
      <c r="C177" s="471"/>
      <c r="D177" s="470" t="s">
        <v>306</v>
      </c>
      <c r="E177" s="470"/>
      <c r="F177" s="470"/>
      <c r="G177" s="471" t="s">
        <v>188</v>
      </c>
      <c r="H177" s="471"/>
      <c r="I177" s="494" t="s">
        <v>73</v>
      </c>
      <c r="J177" s="494"/>
      <c r="K177" s="471" t="s">
        <v>189</v>
      </c>
      <c r="L177" s="471"/>
      <c r="M177" s="470" t="s">
        <v>307</v>
      </c>
      <c r="N177" s="484"/>
      <c r="O177" s="84"/>
      <c r="P177" s="471" t="s">
        <v>187</v>
      </c>
      <c r="Q177" s="471"/>
      <c r="R177" s="470" t="s">
        <v>306</v>
      </c>
      <c r="S177" s="470"/>
      <c r="T177" s="470"/>
      <c r="U177" s="471" t="s">
        <v>188</v>
      </c>
      <c r="V177" s="471"/>
      <c r="W177" s="494" t="s">
        <v>73</v>
      </c>
      <c r="X177" s="494"/>
      <c r="Y177" s="471" t="s">
        <v>189</v>
      </c>
      <c r="Z177" s="471"/>
      <c r="AA177" s="470" t="s">
        <v>307</v>
      </c>
      <c r="AB177" s="484"/>
      <c r="AC177" s="84"/>
      <c r="AD177" s="471" t="s">
        <v>187</v>
      </c>
      <c r="AE177" s="471"/>
      <c r="AF177" s="470" t="s">
        <v>432</v>
      </c>
      <c r="AG177" s="470"/>
      <c r="AH177" s="470"/>
      <c r="AI177" s="471" t="s">
        <v>753</v>
      </c>
      <c r="AJ177" s="471"/>
      <c r="AK177" s="492">
        <v>1</v>
      </c>
      <c r="AL177" s="470"/>
      <c r="AM177" s="471" t="s">
        <v>189</v>
      </c>
      <c r="AN177" s="471"/>
      <c r="AO177" s="470" t="s">
        <v>430</v>
      </c>
      <c r="AP177" s="470"/>
      <c r="AQ177" s="115"/>
    </row>
    <row r="178" spans="1:43" s="85" customFormat="1" ht="11.25">
      <c r="A178" s="69"/>
      <c r="B178" s="474" t="s">
        <v>190</v>
      </c>
      <c r="C178" s="474"/>
      <c r="D178" s="476" t="s">
        <v>24</v>
      </c>
      <c r="E178" s="476"/>
      <c r="F178" s="476"/>
      <c r="G178" s="474" t="s">
        <v>191</v>
      </c>
      <c r="H178" s="474"/>
      <c r="I178" s="475">
        <v>40</v>
      </c>
      <c r="J178" s="475"/>
      <c r="K178" s="474" t="s">
        <v>192</v>
      </c>
      <c r="L178" s="474"/>
      <c r="M178" s="475">
        <v>400</v>
      </c>
      <c r="N178" s="485"/>
      <c r="O178" s="69"/>
      <c r="P178" s="474" t="s">
        <v>190</v>
      </c>
      <c r="Q178" s="474"/>
      <c r="R178" s="476" t="s">
        <v>24</v>
      </c>
      <c r="S178" s="476"/>
      <c r="T178" s="476"/>
      <c r="U178" s="474" t="s">
        <v>191</v>
      </c>
      <c r="V178" s="474"/>
      <c r="W178" s="475">
        <v>40</v>
      </c>
      <c r="X178" s="475"/>
      <c r="Y178" s="474" t="s">
        <v>192</v>
      </c>
      <c r="Z178" s="474"/>
      <c r="AA178" s="475">
        <v>400</v>
      </c>
      <c r="AB178" s="485"/>
      <c r="AC178" s="69"/>
      <c r="AD178" s="474" t="s">
        <v>190</v>
      </c>
      <c r="AE178" s="474"/>
      <c r="AF178" s="475" t="s">
        <v>26</v>
      </c>
      <c r="AG178" s="476"/>
      <c r="AH178" s="476"/>
      <c r="AI178" s="474" t="s">
        <v>191</v>
      </c>
      <c r="AJ178" s="474"/>
      <c r="AK178" s="475">
        <v>100</v>
      </c>
      <c r="AL178" s="475"/>
      <c r="AM178" s="474" t="s">
        <v>192</v>
      </c>
      <c r="AN178" s="474"/>
      <c r="AO178" s="475">
        <v>1000</v>
      </c>
      <c r="AP178" s="475"/>
      <c r="AQ178" s="115"/>
    </row>
    <row r="179" spans="1:43" s="85" customFormat="1" ht="11.25">
      <c r="A179" s="69"/>
      <c r="B179" s="479" t="s">
        <v>193</v>
      </c>
      <c r="C179" s="479"/>
      <c r="D179" s="480">
        <v>200</v>
      </c>
      <c r="E179" s="480"/>
      <c r="F179" s="479" t="s">
        <v>194</v>
      </c>
      <c r="G179" s="479"/>
      <c r="H179" s="461" t="s">
        <v>253</v>
      </c>
      <c r="I179" s="461"/>
      <c r="J179" s="461"/>
      <c r="K179" s="461"/>
      <c r="L179" s="461"/>
      <c r="M179" s="461"/>
      <c r="N179" s="462"/>
      <c r="O179" s="69"/>
      <c r="P179" s="479" t="s">
        <v>193</v>
      </c>
      <c r="Q179" s="479"/>
      <c r="R179" s="480">
        <v>200</v>
      </c>
      <c r="S179" s="480"/>
      <c r="T179" s="479" t="s">
        <v>194</v>
      </c>
      <c r="U179" s="479"/>
      <c r="V179" s="461" t="s">
        <v>253</v>
      </c>
      <c r="W179" s="461"/>
      <c r="X179" s="461"/>
      <c r="Y179" s="461"/>
      <c r="Z179" s="461"/>
      <c r="AA179" s="461"/>
      <c r="AB179" s="462"/>
      <c r="AC179" s="69"/>
      <c r="AD179" s="479" t="s">
        <v>193</v>
      </c>
      <c r="AE179" s="479"/>
      <c r="AF179" s="480">
        <v>5</v>
      </c>
      <c r="AG179" s="480"/>
      <c r="AH179" s="479" t="s">
        <v>194</v>
      </c>
      <c r="AI179" s="479"/>
      <c r="AJ179" s="481" t="s">
        <v>278</v>
      </c>
      <c r="AK179" s="482"/>
      <c r="AL179" s="482"/>
      <c r="AM179" s="482"/>
      <c r="AN179" s="482"/>
      <c r="AO179" s="482"/>
      <c r="AP179" s="482"/>
      <c r="AQ179" s="115"/>
    </row>
    <row r="180" spans="1:43">
      <c r="A180" s="8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9"/>
      <c r="O180" s="8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9"/>
      <c r="AC180" s="8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127"/>
    </row>
    <row r="181" spans="1:43">
      <c r="A181" s="8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9"/>
      <c r="O181" s="8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9"/>
      <c r="AC181" s="8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127"/>
    </row>
    <row r="182" spans="1:43">
      <c r="A182" s="8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9"/>
      <c r="O182" s="8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9"/>
      <c r="AC182" s="8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127"/>
    </row>
    <row r="183" spans="1:43">
      <c r="A183" s="8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9"/>
      <c r="O183" s="8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9"/>
      <c r="AC183" s="8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127"/>
    </row>
    <row r="184" spans="1:43">
      <c r="A184" s="8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9"/>
      <c r="O184" s="8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9"/>
      <c r="AC184" s="8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127"/>
    </row>
    <row r="185" spans="1:43">
      <c r="A185" s="8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9"/>
      <c r="O185" s="8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9"/>
      <c r="AC185" s="8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127"/>
    </row>
    <row r="186" spans="1:43" ht="13.5" thickBo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0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2"/>
      <c r="AC186" s="10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28"/>
    </row>
    <row r="187" spans="1:43" s="91" customFormat="1" ht="12"/>
    <row r="188" spans="1:43" s="91" customFormat="1" ht="12"/>
    <row r="189" spans="1:43" s="91" customFormat="1" ht="12"/>
    <row r="190" spans="1:43" s="91" customFormat="1" ht="12"/>
    <row r="191" spans="1:43" s="91" customFormat="1" thickBot="1"/>
    <row r="192" spans="1:43" s="91" customFormat="1" ht="12.75" customHeight="1">
      <c r="A192" s="468" t="s">
        <v>987</v>
      </c>
      <c r="B192" s="469"/>
      <c r="C192" s="48" t="s">
        <v>755</v>
      </c>
      <c r="D192" s="48"/>
      <c r="E192" s="48"/>
      <c r="F192" s="48"/>
      <c r="G192" s="48"/>
      <c r="H192" s="48"/>
      <c r="I192" s="48"/>
      <c r="J192" s="48"/>
      <c r="K192" s="48"/>
      <c r="L192" s="48"/>
      <c r="M192" s="507" t="s">
        <v>765</v>
      </c>
      <c r="N192" s="507"/>
      <c r="O192" s="507" t="s">
        <v>766</v>
      </c>
      <c r="P192" s="507"/>
      <c r="Q192" s="507" t="s">
        <v>21</v>
      </c>
      <c r="R192" s="507"/>
      <c r="S192" s="507" t="s">
        <v>768</v>
      </c>
      <c r="T192" s="507"/>
      <c r="U192" s="89"/>
      <c r="V192" s="89"/>
      <c r="W192" s="89"/>
      <c r="X192" s="89"/>
      <c r="Y192" s="89"/>
      <c r="Z192" s="90"/>
      <c r="AA192" s="110" t="s">
        <v>779</v>
      </c>
      <c r="AB192" s="89"/>
      <c r="AC192" s="89"/>
      <c r="AD192" s="89"/>
      <c r="AE192" s="89"/>
      <c r="AF192" s="473" t="s">
        <v>278</v>
      </c>
      <c r="AG192" s="473"/>
      <c r="AH192" s="473"/>
      <c r="AI192" s="473"/>
      <c r="AJ192" s="507" t="s">
        <v>765</v>
      </c>
      <c r="AK192" s="507"/>
      <c r="AL192" s="507" t="s">
        <v>766</v>
      </c>
      <c r="AM192" s="507"/>
      <c r="AN192" s="507" t="s">
        <v>21</v>
      </c>
      <c r="AO192" s="507"/>
      <c r="AP192" s="507" t="s">
        <v>768</v>
      </c>
      <c r="AQ192" s="515"/>
    </row>
    <row r="193" spans="1:43" s="95" customFormat="1" ht="9">
      <c r="A193" s="87" t="s">
        <v>680</v>
      </c>
      <c r="B193" s="92" t="s">
        <v>756</v>
      </c>
      <c r="C193" s="92"/>
      <c r="D193" s="92"/>
      <c r="E193" s="92"/>
      <c r="F193" s="92"/>
      <c r="G193" s="92"/>
      <c r="H193" s="92"/>
      <c r="I193" s="483" t="s">
        <v>722</v>
      </c>
      <c r="J193" s="483"/>
      <c r="K193" s="483"/>
      <c r="L193" s="483"/>
      <c r="M193" s="504" t="s">
        <v>277</v>
      </c>
      <c r="N193" s="504"/>
      <c r="O193" s="505" t="s">
        <v>767</v>
      </c>
      <c r="P193" s="505"/>
      <c r="Q193" s="504" t="s">
        <v>25</v>
      </c>
      <c r="R193" s="504"/>
      <c r="S193" s="505" t="s">
        <v>771</v>
      </c>
      <c r="T193" s="505"/>
      <c r="U193" s="93"/>
      <c r="V193" s="93"/>
      <c r="W193" s="93"/>
      <c r="X193" s="93"/>
      <c r="Y193" s="93"/>
      <c r="Z193" s="94"/>
      <c r="AA193" s="87" t="s">
        <v>680</v>
      </c>
      <c r="AB193" s="92" t="s">
        <v>756</v>
      </c>
      <c r="AC193" s="92"/>
      <c r="AD193" s="92"/>
      <c r="AE193" s="92"/>
      <c r="AF193" s="92"/>
      <c r="AG193" s="92"/>
      <c r="AH193" s="92"/>
      <c r="AI193" s="92"/>
      <c r="AJ193" s="504" t="s">
        <v>277</v>
      </c>
      <c r="AK193" s="504"/>
      <c r="AL193" s="505" t="s">
        <v>767</v>
      </c>
      <c r="AM193" s="505"/>
      <c r="AN193" s="504" t="s">
        <v>25</v>
      </c>
      <c r="AO193" s="504"/>
      <c r="AP193" s="505" t="s">
        <v>771</v>
      </c>
      <c r="AQ193" s="511"/>
    </row>
    <row r="194" spans="1:43" s="95" customFormat="1" ht="9">
      <c r="A194" s="88" t="s">
        <v>680</v>
      </c>
      <c r="B194" s="26" t="s">
        <v>757</v>
      </c>
      <c r="C194" s="26"/>
      <c r="D194" s="26"/>
      <c r="E194" s="26"/>
      <c r="F194" s="26"/>
      <c r="G194" s="26"/>
      <c r="H194" s="26"/>
      <c r="I194" s="472" t="s">
        <v>722</v>
      </c>
      <c r="J194" s="472"/>
      <c r="K194" s="472"/>
      <c r="L194" s="472"/>
      <c r="M194" s="505" t="s">
        <v>277</v>
      </c>
      <c r="N194" s="505"/>
      <c r="O194" s="508" t="s">
        <v>307</v>
      </c>
      <c r="P194" s="508"/>
      <c r="Q194" s="505" t="s">
        <v>26</v>
      </c>
      <c r="R194" s="505"/>
      <c r="S194" s="508" t="s">
        <v>771</v>
      </c>
      <c r="T194" s="508"/>
      <c r="U194" s="93"/>
      <c r="V194" s="93"/>
      <c r="W194" s="93"/>
      <c r="X194" s="93"/>
      <c r="Y194" s="93"/>
      <c r="Z194" s="94"/>
      <c r="AA194" s="88" t="s">
        <v>680</v>
      </c>
      <c r="AB194" s="26" t="s">
        <v>757</v>
      </c>
      <c r="AC194" s="26"/>
      <c r="AD194" s="26"/>
      <c r="AE194" s="26"/>
      <c r="AF194" s="26"/>
      <c r="AG194" s="26"/>
      <c r="AH194" s="26"/>
      <c r="AI194" s="26"/>
      <c r="AJ194" s="505" t="s">
        <v>277</v>
      </c>
      <c r="AK194" s="505"/>
      <c r="AL194" s="508" t="s">
        <v>307</v>
      </c>
      <c r="AM194" s="508"/>
      <c r="AN194" s="505" t="s">
        <v>26</v>
      </c>
      <c r="AO194" s="505"/>
      <c r="AP194" s="508" t="s">
        <v>771</v>
      </c>
      <c r="AQ194" s="514"/>
    </row>
    <row r="195" spans="1:43" s="95" customFormat="1" ht="9">
      <c r="A195" s="87" t="s">
        <v>680</v>
      </c>
      <c r="B195" s="92" t="s">
        <v>758</v>
      </c>
      <c r="C195" s="92"/>
      <c r="D195" s="92"/>
      <c r="E195" s="92"/>
      <c r="F195" s="92"/>
      <c r="G195" s="92"/>
      <c r="H195" s="92"/>
      <c r="I195" s="483" t="s">
        <v>722</v>
      </c>
      <c r="J195" s="483"/>
      <c r="K195" s="483"/>
      <c r="L195" s="483"/>
      <c r="M195" s="504" t="s">
        <v>266</v>
      </c>
      <c r="N195" s="504"/>
      <c r="O195" s="505" t="s">
        <v>767</v>
      </c>
      <c r="P195" s="505"/>
      <c r="Q195" s="504" t="s">
        <v>28</v>
      </c>
      <c r="R195" s="504"/>
      <c r="S195" s="505" t="s">
        <v>771</v>
      </c>
      <c r="T195" s="505"/>
      <c r="U195" s="93"/>
      <c r="V195" s="93"/>
      <c r="W195" s="93"/>
      <c r="X195" s="93"/>
      <c r="Y195" s="93"/>
      <c r="Z195" s="94"/>
      <c r="AA195" s="87" t="s">
        <v>680</v>
      </c>
      <c r="AB195" s="92" t="s">
        <v>758</v>
      </c>
      <c r="AC195" s="92"/>
      <c r="AD195" s="92"/>
      <c r="AE195" s="92"/>
      <c r="AF195" s="92"/>
      <c r="AG195" s="92"/>
      <c r="AH195" s="92"/>
      <c r="AI195" s="92"/>
      <c r="AJ195" s="504" t="s">
        <v>266</v>
      </c>
      <c r="AK195" s="504"/>
      <c r="AL195" s="505" t="s">
        <v>767</v>
      </c>
      <c r="AM195" s="505"/>
      <c r="AN195" s="504" t="s">
        <v>28</v>
      </c>
      <c r="AO195" s="504"/>
      <c r="AP195" s="505" t="s">
        <v>771</v>
      </c>
      <c r="AQ195" s="511"/>
    </row>
    <row r="196" spans="1:43" s="95" customFormat="1" ht="9">
      <c r="A196" s="88" t="s">
        <v>680</v>
      </c>
      <c r="B196" s="26" t="s">
        <v>762</v>
      </c>
      <c r="C196" s="26"/>
      <c r="D196" s="26"/>
      <c r="E196" s="26"/>
      <c r="F196" s="26"/>
      <c r="G196" s="26"/>
      <c r="H196" s="26"/>
      <c r="I196" s="472" t="s">
        <v>722</v>
      </c>
      <c r="J196" s="472"/>
      <c r="K196" s="472"/>
      <c r="L196" s="472"/>
      <c r="M196" s="505" t="s">
        <v>772</v>
      </c>
      <c r="N196" s="505"/>
      <c r="O196" s="509" t="s">
        <v>24</v>
      </c>
      <c r="P196" s="508"/>
      <c r="Q196" s="512" t="s">
        <v>24</v>
      </c>
      <c r="R196" s="505"/>
      <c r="S196" s="509" t="s">
        <v>24</v>
      </c>
      <c r="T196" s="508"/>
      <c r="U196" s="93"/>
      <c r="V196" s="93"/>
      <c r="W196" s="93"/>
      <c r="X196" s="93"/>
      <c r="Y196" s="93"/>
      <c r="Z196" s="94"/>
      <c r="AA196" s="88" t="s">
        <v>680</v>
      </c>
      <c r="AB196" s="26" t="s">
        <v>762</v>
      </c>
      <c r="AC196" s="26"/>
      <c r="AD196" s="26"/>
      <c r="AE196" s="26"/>
      <c r="AF196" s="26"/>
      <c r="AG196" s="26"/>
      <c r="AH196" s="26"/>
      <c r="AI196" s="26"/>
      <c r="AJ196" s="505" t="s">
        <v>772</v>
      </c>
      <c r="AK196" s="505"/>
      <c r="AL196" s="509" t="s">
        <v>24</v>
      </c>
      <c r="AM196" s="508"/>
      <c r="AN196" s="512" t="s">
        <v>24</v>
      </c>
      <c r="AO196" s="505"/>
      <c r="AP196" s="509" t="s">
        <v>24</v>
      </c>
      <c r="AQ196" s="514"/>
    </row>
    <row r="197" spans="1:43" s="95" customFormat="1" ht="9">
      <c r="A197" s="87" t="s">
        <v>680</v>
      </c>
      <c r="B197" s="92" t="s">
        <v>760</v>
      </c>
      <c r="C197" s="92"/>
      <c r="D197" s="92"/>
      <c r="E197" s="92"/>
      <c r="F197" s="92"/>
      <c r="G197" s="92"/>
      <c r="H197" s="92"/>
      <c r="I197" s="483" t="s">
        <v>722</v>
      </c>
      <c r="J197" s="483"/>
      <c r="K197" s="483"/>
      <c r="L197" s="483"/>
      <c r="M197" s="504" t="s">
        <v>265</v>
      </c>
      <c r="N197" s="504"/>
      <c r="O197" s="503" t="s">
        <v>112</v>
      </c>
      <c r="P197" s="503"/>
      <c r="Q197" s="503"/>
      <c r="R197" s="503"/>
      <c r="S197" s="505" t="s">
        <v>770</v>
      </c>
      <c r="T197" s="505"/>
      <c r="U197" s="93"/>
      <c r="V197" s="93"/>
      <c r="W197" s="93"/>
      <c r="X197" s="93"/>
      <c r="Y197" s="93"/>
      <c r="Z197" s="94"/>
      <c r="AA197" s="87" t="s">
        <v>680</v>
      </c>
      <c r="AB197" s="92" t="s">
        <v>760</v>
      </c>
      <c r="AC197" s="92"/>
      <c r="AD197" s="92"/>
      <c r="AE197" s="92"/>
      <c r="AF197" s="92"/>
      <c r="AG197" s="92"/>
      <c r="AH197" s="92"/>
      <c r="AI197" s="92"/>
      <c r="AJ197" s="504" t="s">
        <v>265</v>
      </c>
      <c r="AK197" s="504"/>
      <c r="AL197" s="503" t="s">
        <v>112</v>
      </c>
      <c r="AM197" s="503"/>
      <c r="AN197" s="503"/>
      <c r="AO197" s="503"/>
      <c r="AP197" s="505" t="s">
        <v>770</v>
      </c>
      <c r="AQ197" s="511"/>
    </row>
    <row r="198" spans="1:43" s="95" customFormat="1" ht="9">
      <c r="A198" s="88" t="s">
        <v>680</v>
      </c>
      <c r="B198" s="26" t="s">
        <v>761</v>
      </c>
      <c r="C198" s="26"/>
      <c r="D198" s="26"/>
      <c r="E198" s="26"/>
      <c r="F198" s="26"/>
      <c r="G198" s="26"/>
      <c r="H198" s="26"/>
      <c r="I198" s="472" t="s">
        <v>722</v>
      </c>
      <c r="J198" s="472"/>
      <c r="K198" s="472"/>
      <c r="L198" s="472"/>
      <c r="M198" s="505" t="s">
        <v>769</v>
      </c>
      <c r="N198" s="505"/>
      <c r="O198" s="505"/>
      <c r="P198" s="505"/>
      <c r="Q198" s="505"/>
      <c r="R198" s="505"/>
      <c r="S198" s="509" t="s">
        <v>24</v>
      </c>
      <c r="T198" s="508"/>
      <c r="U198" s="93"/>
      <c r="V198" s="93"/>
      <c r="W198" s="93"/>
      <c r="X198" s="93"/>
      <c r="Y198" s="93"/>
      <c r="Z198" s="94"/>
      <c r="AA198" s="88" t="s">
        <v>680</v>
      </c>
      <c r="AB198" s="26" t="s">
        <v>761</v>
      </c>
      <c r="AC198" s="26"/>
      <c r="AD198" s="26"/>
      <c r="AE198" s="26"/>
      <c r="AF198" s="26"/>
      <c r="AG198" s="26"/>
      <c r="AH198" s="26"/>
      <c r="AI198" s="26"/>
      <c r="AJ198" s="505" t="s">
        <v>769</v>
      </c>
      <c r="AK198" s="505"/>
      <c r="AL198" s="505"/>
      <c r="AM198" s="505"/>
      <c r="AN198" s="505"/>
      <c r="AO198" s="505"/>
      <c r="AP198" s="509" t="s">
        <v>24</v>
      </c>
      <c r="AQ198" s="514"/>
    </row>
    <row r="199" spans="1:43" s="95" customFormat="1" ht="9.75" thickBot="1">
      <c r="A199" s="111" t="s">
        <v>680</v>
      </c>
      <c r="B199" s="112" t="s">
        <v>759</v>
      </c>
      <c r="C199" s="112"/>
      <c r="D199" s="112"/>
      <c r="E199" s="112"/>
      <c r="F199" s="112"/>
      <c r="G199" s="112"/>
      <c r="H199" s="112"/>
      <c r="I199" s="510" t="s">
        <v>722</v>
      </c>
      <c r="J199" s="510"/>
      <c r="K199" s="510"/>
      <c r="L199" s="510"/>
      <c r="M199" s="506" t="s">
        <v>306</v>
      </c>
      <c r="N199" s="506"/>
      <c r="O199" s="501" t="s">
        <v>24</v>
      </c>
      <c r="P199" s="502"/>
      <c r="Q199" s="506" t="s">
        <v>773</v>
      </c>
      <c r="R199" s="506"/>
      <c r="S199" s="501" t="s">
        <v>24</v>
      </c>
      <c r="T199" s="502"/>
      <c r="U199" s="97"/>
      <c r="V199" s="97"/>
      <c r="W199" s="97"/>
      <c r="X199" s="97"/>
      <c r="Y199" s="97"/>
      <c r="Z199" s="98"/>
      <c r="AA199" s="111" t="s">
        <v>680</v>
      </c>
      <c r="AB199" s="112" t="s">
        <v>759</v>
      </c>
      <c r="AC199" s="112"/>
      <c r="AD199" s="112"/>
      <c r="AE199" s="112"/>
      <c r="AF199" s="112"/>
      <c r="AG199" s="112"/>
      <c r="AH199" s="112"/>
      <c r="AI199" s="112"/>
      <c r="AJ199" s="506" t="s">
        <v>306</v>
      </c>
      <c r="AK199" s="506"/>
      <c r="AL199" s="501" t="s">
        <v>24</v>
      </c>
      <c r="AM199" s="502"/>
      <c r="AN199" s="506" t="s">
        <v>773</v>
      </c>
      <c r="AO199" s="506"/>
      <c r="AP199" s="501" t="s">
        <v>24</v>
      </c>
      <c r="AQ199" s="513"/>
    </row>
    <row r="200" spans="1:43" s="91" customFormat="1" ht="12">
      <c r="A200" s="468" t="s">
        <v>987</v>
      </c>
      <c r="B200" s="469"/>
      <c r="C200" s="48" t="s">
        <v>755</v>
      </c>
      <c r="D200" s="48"/>
      <c r="E200" s="48"/>
      <c r="F200" s="48"/>
      <c r="G200" s="48"/>
      <c r="H200" s="48"/>
      <c r="I200" s="48"/>
      <c r="J200" s="48"/>
      <c r="K200" s="48"/>
      <c r="L200" s="48"/>
      <c r="M200" s="507" t="s">
        <v>765</v>
      </c>
      <c r="N200" s="507"/>
      <c r="O200" s="507" t="s">
        <v>766</v>
      </c>
      <c r="P200" s="507"/>
      <c r="Q200" s="507" t="s">
        <v>21</v>
      </c>
      <c r="R200" s="507"/>
      <c r="S200" s="507" t="s">
        <v>768</v>
      </c>
      <c r="T200" s="507"/>
      <c r="U200" s="89"/>
      <c r="V200" s="89"/>
      <c r="W200" s="89"/>
      <c r="X200" s="89"/>
      <c r="Y200" s="89"/>
      <c r="Z200" s="90"/>
      <c r="AA200" s="110" t="s">
        <v>779</v>
      </c>
      <c r="AB200" s="89"/>
      <c r="AC200" s="89"/>
      <c r="AD200" s="89"/>
      <c r="AF200" s="473" t="s">
        <v>278</v>
      </c>
      <c r="AG200" s="473"/>
      <c r="AH200" s="473"/>
      <c r="AI200" s="473"/>
      <c r="AJ200" s="507" t="s">
        <v>765</v>
      </c>
      <c r="AK200" s="507"/>
      <c r="AL200" s="507" t="s">
        <v>766</v>
      </c>
      <c r="AM200" s="507"/>
      <c r="AN200" s="507" t="s">
        <v>21</v>
      </c>
      <c r="AO200" s="507"/>
      <c r="AP200" s="507" t="s">
        <v>768</v>
      </c>
      <c r="AQ200" s="515"/>
    </row>
    <row r="201" spans="1:43" s="95" customFormat="1" ht="9">
      <c r="A201" s="87" t="s">
        <v>680</v>
      </c>
      <c r="B201" s="92" t="s">
        <v>756</v>
      </c>
      <c r="C201" s="92"/>
      <c r="D201" s="92"/>
      <c r="E201" s="92"/>
      <c r="F201" s="92"/>
      <c r="G201" s="92"/>
      <c r="H201" s="92"/>
      <c r="I201" s="483" t="s">
        <v>722</v>
      </c>
      <c r="J201" s="483"/>
      <c r="K201" s="483"/>
      <c r="L201" s="483"/>
      <c r="M201" s="504" t="s">
        <v>277</v>
      </c>
      <c r="N201" s="504"/>
      <c r="O201" s="505" t="s">
        <v>767</v>
      </c>
      <c r="P201" s="505"/>
      <c r="Q201" s="504" t="s">
        <v>25</v>
      </c>
      <c r="R201" s="504"/>
      <c r="S201" s="505" t="s">
        <v>771</v>
      </c>
      <c r="T201" s="505"/>
      <c r="U201" s="93"/>
      <c r="V201" s="93"/>
      <c r="W201" s="93"/>
      <c r="X201" s="93"/>
      <c r="Y201" s="93"/>
      <c r="Z201" s="94"/>
      <c r="AA201" s="87" t="s">
        <v>680</v>
      </c>
      <c r="AB201" s="92" t="s">
        <v>756</v>
      </c>
      <c r="AC201" s="92"/>
      <c r="AD201" s="92"/>
      <c r="AE201" s="92"/>
      <c r="AF201" s="92"/>
      <c r="AG201" s="92"/>
      <c r="AH201" s="92"/>
      <c r="AI201" s="92"/>
      <c r="AJ201" s="504" t="s">
        <v>277</v>
      </c>
      <c r="AK201" s="504"/>
      <c r="AL201" s="505" t="s">
        <v>767</v>
      </c>
      <c r="AM201" s="505"/>
      <c r="AN201" s="504" t="s">
        <v>25</v>
      </c>
      <c r="AO201" s="504"/>
      <c r="AP201" s="505" t="s">
        <v>771</v>
      </c>
      <c r="AQ201" s="511"/>
    </row>
    <row r="202" spans="1:43" s="95" customFormat="1" ht="9">
      <c r="A202" s="88" t="s">
        <v>680</v>
      </c>
      <c r="B202" s="26" t="s">
        <v>757</v>
      </c>
      <c r="C202" s="26"/>
      <c r="D202" s="26"/>
      <c r="E202" s="26"/>
      <c r="F202" s="26"/>
      <c r="G202" s="26"/>
      <c r="H202" s="26"/>
      <c r="I202" s="472" t="s">
        <v>722</v>
      </c>
      <c r="J202" s="472"/>
      <c r="K202" s="472"/>
      <c r="L202" s="472"/>
      <c r="M202" s="505" t="s">
        <v>277</v>
      </c>
      <c r="N202" s="505"/>
      <c r="O202" s="508" t="s">
        <v>307</v>
      </c>
      <c r="P202" s="508"/>
      <c r="Q202" s="505" t="s">
        <v>26</v>
      </c>
      <c r="R202" s="505"/>
      <c r="S202" s="508" t="s">
        <v>771</v>
      </c>
      <c r="T202" s="508"/>
      <c r="U202" s="93"/>
      <c r="V202" s="93"/>
      <c r="W202" s="93"/>
      <c r="X202" s="93"/>
      <c r="Y202" s="93"/>
      <c r="Z202" s="94"/>
      <c r="AA202" s="88" t="s">
        <v>680</v>
      </c>
      <c r="AB202" s="26" t="s">
        <v>757</v>
      </c>
      <c r="AC202" s="26"/>
      <c r="AD202" s="26"/>
      <c r="AE202" s="26"/>
      <c r="AF202" s="26"/>
      <c r="AG202" s="26"/>
      <c r="AH202" s="26"/>
      <c r="AI202" s="26"/>
      <c r="AJ202" s="505" t="s">
        <v>277</v>
      </c>
      <c r="AK202" s="505"/>
      <c r="AL202" s="508" t="s">
        <v>307</v>
      </c>
      <c r="AM202" s="508"/>
      <c r="AN202" s="505" t="s">
        <v>26</v>
      </c>
      <c r="AO202" s="505"/>
      <c r="AP202" s="508" t="s">
        <v>771</v>
      </c>
      <c r="AQ202" s="514"/>
    </row>
    <row r="203" spans="1:43" s="95" customFormat="1" ht="9">
      <c r="A203" s="87" t="s">
        <v>680</v>
      </c>
      <c r="B203" s="92" t="s">
        <v>758</v>
      </c>
      <c r="C203" s="92"/>
      <c r="D203" s="92"/>
      <c r="E203" s="92"/>
      <c r="F203" s="92"/>
      <c r="G203" s="92"/>
      <c r="H203" s="92"/>
      <c r="I203" s="483" t="s">
        <v>722</v>
      </c>
      <c r="J203" s="483"/>
      <c r="K203" s="483"/>
      <c r="L203" s="483"/>
      <c r="M203" s="504" t="s">
        <v>266</v>
      </c>
      <c r="N203" s="504"/>
      <c r="O203" s="505" t="s">
        <v>767</v>
      </c>
      <c r="P203" s="505"/>
      <c r="Q203" s="504" t="s">
        <v>28</v>
      </c>
      <c r="R203" s="504"/>
      <c r="S203" s="505" t="s">
        <v>771</v>
      </c>
      <c r="T203" s="505"/>
      <c r="U203" s="93"/>
      <c r="V203" s="93"/>
      <c r="W203" s="93"/>
      <c r="X203" s="93"/>
      <c r="Y203" s="93"/>
      <c r="Z203" s="94"/>
      <c r="AA203" s="87" t="s">
        <v>680</v>
      </c>
      <c r="AB203" s="92" t="s">
        <v>758</v>
      </c>
      <c r="AC203" s="92"/>
      <c r="AD203" s="92"/>
      <c r="AE203" s="92"/>
      <c r="AF203" s="92"/>
      <c r="AG203" s="92"/>
      <c r="AH203" s="92"/>
      <c r="AI203" s="92"/>
      <c r="AJ203" s="504" t="s">
        <v>266</v>
      </c>
      <c r="AK203" s="504"/>
      <c r="AL203" s="505" t="s">
        <v>767</v>
      </c>
      <c r="AM203" s="505"/>
      <c r="AN203" s="504" t="s">
        <v>28</v>
      </c>
      <c r="AO203" s="504"/>
      <c r="AP203" s="505" t="s">
        <v>771</v>
      </c>
      <c r="AQ203" s="511"/>
    </row>
    <row r="204" spans="1:43" s="95" customFormat="1" ht="9">
      <c r="A204" s="88" t="s">
        <v>680</v>
      </c>
      <c r="B204" s="26" t="s">
        <v>762</v>
      </c>
      <c r="C204" s="26"/>
      <c r="D204" s="26"/>
      <c r="E204" s="26"/>
      <c r="F204" s="26"/>
      <c r="G204" s="26"/>
      <c r="H204" s="26"/>
      <c r="I204" s="472" t="s">
        <v>722</v>
      </c>
      <c r="J204" s="472"/>
      <c r="K204" s="472"/>
      <c r="L204" s="472"/>
      <c r="M204" s="505" t="s">
        <v>772</v>
      </c>
      <c r="N204" s="505"/>
      <c r="O204" s="509" t="s">
        <v>24</v>
      </c>
      <c r="P204" s="508"/>
      <c r="Q204" s="512" t="s">
        <v>24</v>
      </c>
      <c r="R204" s="505"/>
      <c r="S204" s="509" t="s">
        <v>24</v>
      </c>
      <c r="T204" s="508"/>
      <c r="U204" s="93"/>
      <c r="V204" s="93"/>
      <c r="W204" s="93"/>
      <c r="X204" s="93"/>
      <c r="Y204" s="93"/>
      <c r="Z204" s="94"/>
      <c r="AA204" s="88" t="s">
        <v>680</v>
      </c>
      <c r="AB204" s="26" t="s">
        <v>762</v>
      </c>
      <c r="AC204" s="26"/>
      <c r="AD204" s="26"/>
      <c r="AE204" s="26"/>
      <c r="AF204" s="26"/>
      <c r="AG204" s="26"/>
      <c r="AH204" s="26"/>
      <c r="AI204" s="26"/>
      <c r="AJ204" s="505" t="s">
        <v>772</v>
      </c>
      <c r="AK204" s="505"/>
      <c r="AL204" s="509" t="s">
        <v>24</v>
      </c>
      <c r="AM204" s="508"/>
      <c r="AN204" s="512" t="s">
        <v>24</v>
      </c>
      <c r="AO204" s="505"/>
      <c r="AP204" s="509" t="s">
        <v>24</v>
      </c>
      <c r="AQ204" s="514"/>
    </row>
    <row r="205" spans="1:43" s="95" customFormat="1" ht="9">
      <c r="A205" s="87" t="s">
        <v>680</v>
      </c>
      <c r="B205" s="92" t="s">
        <v>760</v>
      </c>
      <c r="C205" s="92"/>
      <c r="D205" s="92"/>
      <c r="E205" s="92"/>
      <c r="F205" s="92"/>
      <c r="G205" s="92"/>
      <c r="H205" s="92"/>
      <c r="I205" s="483" t="s">
        <v>722</v>
      </c>
      <c r="J205" s="483"/>
      <c r="K205" s="483"/>
      <c r="L205" s="483"/>
      <c r="M205" s="504" t="s">
        <v>265</v>
      </c>
      <c r="N205" s="504"/>
      <c r="O205" s="503" t="s">
        <v>112</v>
      </c>
      <c r="P205" s="503"/>
      <c r="Q205" s="503"/>
      <c r="R205" s="503"/>
      <c r="S205" s="505" t="s">
        <v>770</v>
      </c>
      <c r="T205" s="505"/>
      <c r="U205" s="93"/>
      <c r="V205" s="93"/>
      <c r="W205" s="93"/>
      <c r="X205" s="93"/>
      <c r="Y205" s="93"/>
      <c r="Z205" s="94"/>
      <c r="AA205" s="87" t="s">
        <v>680</v>
      </c>
      <c r="AB205" s="92" t="s">
        <v>760</v>
      </c>
      <c r="AC205" s="92"/>
      <c r="AD205" s="92"/>
      <c r="AE205" s="92"/>
      <c r="AF205" s="92"/>
      <c r="AG205" s="92"/>
      <c r="AH205" s="92"/>
      <c r="AI205" s="92"/>
      <c r="AJ205" s="504" t="s">
        <v>265</v>
      </c>
      <c r="AK205" s="504"/>
      <c r="AL205" s="503" t="s">
        <v>112</v>
      </c>
      <c r="AM205" s="503"/>
      <c r="AN205" s="503"/>
      <c r="AO205" s="503"/>
      <c r="AP205" s="505" t="s">
        <v>770</v>
      </c>
      <c r="AQ205" s="511"/>
    </row>
    <row r="206" spans="1:43" s="95" customFormat="1" ht="9">
      <c r="A206" s="88" t="s">
        <v>680</v>
      </c>
      <c r="B206" s="26" t="s">
        <v>761</v>
      </c>
      <c r="C206" s="26"/>
      <c r="D206" s="26"/>
      <c r="E206" s="26"/>
      <c r="F206" s="26"/>
      <c r="G206" s="26"/>
      <c r="H206" s="26"/>
      <c r="I206" s="472" t="s">
        <v>722</v>
      </c>
      <c r="J206" s="472"/>
      <c r="K206" s="472"/>
      <c r="L206" s="472"/>
      <c r="M206" s="505" t="s">
        <v>769</v>
      </c>
      <c r="N206" s="505"/>
      <c r="O206" s="505"/>
      <c r="P206" s="505"/>
      <c r="Q206" s="505"/>
      <c r="R206" s="505"/>
      <c r="S206" s="509" t="s">
        <v>24</v>
      </c>
      <c r="T206" s="508"/>
      <c r="U206" s="93"/>
      <c r="V206" s="93"/>
      <c r="W206" s="93"/>
      <c r="X206" s="93"/>
      <c r="Y206" s="93"/>
      <c r="Z206" s="94"/>
      <c r="AA206" s="88" t="s">
        <v>680</v>
      </c>
      <c r="AB206" s="26" t="s">
        <v>761</v>
      </c>
      <c r="AC206" s="26"/>
      <c r="AD206" s="26"/>
      <c r="AE206" s="26"/>
      <c r="AF206" s="26"/>
      <c r="AG206" s="26"/>
      <c r="AH206" s="26"/>
      <c r="AI206" s="26"/>
      <c r="AJ206" s="505" t="s">
        <v>769</v>
      </c>
      <c r="AK206" s="505"/>
      <c r="AL206" s="505"/>
      <c r="AM206" s="505"/>
      <c r="AN206" s="505"/>
      <c r="AO206" s="505"/>
      <c r="AP206" s="509" t="s">
        <v>24</v>
      </c>
      <c r="AQ206" s="514"/>
    </row>
    <row r="207" spans="1:43" s="95" customFormat="1" ht="9.75" thickBot="1">
      <c r="A207" s="111" t="s">
        <v>680</v>
      </c>
      <c r="B207" s="112" t="s">
        <v>759</v>
      </c>
      <c r="C207" s="112"/>
      <c r="D207" s="112"/>
      <c r="E207" s="112"/>
      <c r="F207" s="112"/>
      <c r="G207" s="112"/>
      <c r="H207" s="112"/>
      <c r="I207" s="510" t="s">
        <v>722</v>
      </c>
      <c r="J207" s="510"/>
      <c r="K207" s="510"/>
      <c r="L207" s="510"/>
      <c r="M207" s="506" t="s">
        <v>306</v>
      </c>
      <c r="N207" s="506"/>
      <c r="O207" s="501" t="s">
        <v>24</v>
      </c>
      <c r="P207" s="502"/>
      <c r="Q207" s="506" t="s">
        <v>773</v>
      </c>
      <c r="R207" s="506"/>
      <c r="S207" s="501" t="s">
        <v>24</v>
      </c>
      <c r="T207" s="502"/>
      <c r="U207" s="97"/>
      <c r="V207" s="97"/>
      <c r="W207" s="97"/>
      <c r="X207" s="97"/>
      <c r="Y207" s="97"/>
      <c r="Z207" s="98"/>
      <c r="AA207" s="111" t="s">
        <v>680</v>
      </c>
      <c r="AB207" s="112" t="s">
        <v>759</v>
      </c>
      <c r="AC207" s="112"/>
      <c r="AD207" s="112"/>
      <c r="AE207" s="112"/>
      <c r="AF207" s="112"/>
      <c r="AG207" s="112"/>
      <c r="AH207" s="112"/>
      <c r="AI207" s="112"/>
      <c r="AJ207" s="506" t="s">
        <v>306</v>
      </c>
      <c r="AK207" s="506"/>
      <c r="AL207" s="501" t="s">
        <v>24</v>
      </c>
      <c r="AM207" s="502"/>
      <c r="AN207" s="506" t="s">
        <v>773</v>
      </c>
      <c r="AO207" s="506"/>
      <c r="AP207" s="501" t="s">
        <v>24</v>
      </c>
      <c r="AQ207" s="513"/>
    </row>
    <row r="208" spans="1:43" s="91" customFormat="1" ht="12">
      <c r="A208" s="468" t="s">
        <v>987</v>
      </c>
      <c r="B208" s="469"/>
      <c r="C208" s="48" t="s">
        <v>755</v>
      </c>
      <c r="D208" s="48"/>
      <c r="E208" s="48"/>
      <c r="F208" s="48"/>
      <c r="G208" s="48"/>
      <c r="H208" s="48"/>
      <c r="I208" s="48"/>
      <c r="J208" s="48"/>
      <c r="K208" s="48"/>
      <c r="L208" s="48"/>
      <c r="M208" s="507" t="s">
        <v>765</v>
      </c>
      <c r="N208" s="507"/>
      <c r="O208" s="507" t="s">
        <v>766</v>
      </c>
      <c r="P208" s="507"/>
      <c r="Q208" s="507" t="s">
        <v>21</v>
      </c>
      <c r="R208" s="507"/>
      <c r="S208" s="507" t="s">
        <v>768</v>
      </c>
      <c r="T208" s="507"/>
      <c r="U208" s="89"/>
      <c r="V208" s="89"/>
      <c r="W208" s="89"/>
      <c r="X208" s="89"/>
      <c r="Y208" s="89"/>
      <c r="Z208" s="90"/>
      <c r="AA208" s="110" t="s">
        <v>779</v>
      </c>
      <c r="AB208" s="89"/>
      <c r="AC208" s="89"/>
      <c r="AD208" s="89"/>
      <c r="AF208" s="473" t="s">
        <v>278</v>
      </c>
      <c r="AG208" s="473"/>
      <c r="AH208" s="473"/>
      <c r="AI208" s="473"/>
      <c r="AJ208" s="507" t="s">
        <v>765</v>
      </c>
      <c r="AK208" s="507"/>
      <c r="AL208" s="507" t="s">
        <v>766</v>
      </c>
      <c r="AM208" s="507"/>
      <c r="AN208" s="507" t="s">
        <v>21</v>
      </c>
      <c r="AO208" s="507"/>
      <c r="AP208" s="507" t="s">
        <v>768</v>
      </c>
      <c r="AQ208" s="515"/>
    </row>
    <row r="209" spans="1:43" s="95" customFormat="1" ht="9">
      <c r="A209" s="87" t="s">
        <v>680</v>
      </c>
      <c r="B209" s="92" t="s">
        <v>756</v>
      </c>
      <c r="C209" s="92"/>
      <c r="D209" s="92"/>
      <c r="E209" s="92"/>
      <c r="F209" s="92"/>
      <c r="G209" s="92"/>
      <c r="H209" s="92"/>
      <c r="I209" s="483" t="s">
        <v>722</v>
      </c>
      <c r="J209" s="483"/>
      <c r="K209" s="483"/>
      <c r="L209" s="483"/>
      <c r="M209" s="504" t="s">
        <v>277</v>
      </c>
      <c r="N209" s="504"/>
      <c r="O209" s="505" t="s">
        <v>767</v>
      </c>
      <c r="P209" s="505"/>
      <c r="Q209" s="504" t="s">
        <v>25</v>
      </c>
      <c r="R209" s="504"/>
      <c r="S209" s="505" t="s">
        <v>771</v>
      </c>
      <c r="T209" s="505"/>
      <c r="U209" s="93"/>
      <c r="V209" s="93"/>
      <c r="W209" s="93"/>
      <c r="X209" s="93"/>
      <c r="Y209" s="93"/>
      <c r="Z209" s="94"/>
      <c r="AA209" s="87" t="s">
        <v>680</v>
      </c>
      <c r="AB209" s="92" t="s">
        <v>756</v>
      </c>
      <c r="AC209" s="92"/>
      <c r="AD209" s="92"/>
      <c r="AE209" s="92"/>
      <c r="AF209" s="92"/>
      <c r="AG209" s="92"/>
      <c r="AH209" s="92"/>
      <c r="AI209" s="92"/>
      <c r="AJ209" s="504" t="s">
        <v>277</v>
      </c>
      <c r="AK209" s="504"/>
      <c r="AL209" s="505" t="s">
        <v>767</v>
      </c>
      <c r="AM209" s="505"/>
      <c r="AN209" s="504" t="s">
        <v>25</v>
      </c>
      <c r="AO209" s="504"/>
      <c r="AP209" s="505" t="s">
        <v>771</v>
      </c>
      <c r="AQ209" s="511"/>
    </row>
    <row r="210" spans="1:43" s="95" customFormat="1" ht="9">
      <c r="A210" s="88" t="s">
        <v>680</v>
      </c>
      <c r="B210" s="26" t="s">
        <v>757</v>
      </c>
      <c r="C210" s="26"/>
      <c r="D210" s="26"/>
      <c r="E210" s="26"/>
      <c r="F210" s="26"/>
      <c r="G210" s="26"/>
      <c r="H210" s="26"/>
      <c r="I210" s="472" t="s">
        <v>722</v>
      </c>
      <c r="J210" s="472"/>
      <c r="K210" s="472"/>
      <c r="L210" s="472"/>
      <c r="M210" s="505" t="s">
        <v>277</v>
      </c>
      <c r="N210" s="505"/>
      <c r="O210" s="508" t="s">
        <v>307</v>
      </c>
      <c r="P210" s="508"/>
      <c r="Q210" s="505" t="s">
        <v>26</v>
      </c>
      <c r="R210" s="505"/>
      <c r="S210" s="508" t="s">
        <v>771</v>
      </c>
      <c r="T210" s="508"/>
      <c r="U210" s="93"/>
      <c r="V210" s="93"/>
      <c r="W210" s="93"/>
      <c r="X210" s="93"/>
      <c r="Y210" s="93"/>
      <c r="Z210" s="94"/>
      <c r="AA210" s="88" t="s">
        <v>680</v>
      </c>
      <c r="AB210" s="26" t="s">
        <v>757</v>
      </c>
      <c r="AC210" s="26"/>
      <c r="AD210" s="26"/>
      <c r="AE210" s="26"/>
      <c r="AF210" s="26"/>
      <c r="AG210" s="26"/>
      <c r="AH210" s="26"/>
      <c r="AI210" s="26"/>
      <c r="AJ210" s="505" t="s">
        <v>277</v>
      </c>
      <c r="AK210" s="505"/>
      <c r="AL210" s="508" t="s">
        <v>307</v>
      </c>
      <c r="AM210" s="508"/>
      <c r="AN210" s="505" t="s">
        <v>26</v>
      </c>
      <c r="AO210" s="505"/>
      <c r="AP210" s="508" t="s">
        <v>771</v>
      </c>
      <c r="AQ210" s="514"/>
    </row>
    <row r="211" spans="1:43" s="95" customFormat="1" ht="9">
      <c r="A211" s="87" t="s">
        <v>680</v>
      </c>
      <c r="B211" s="92" t="s">
        <v>758</v>
      </c>
      <c r="C211" s="92"/>
      <c r="D211" s="92"/>
      <c r="E211" s="92"/>
      <c r="F211" s="92"/>
      <c r="G211" s="92"/>
      <c r="H211" s="92"/>
      <c r="I211" s="483" t="s">
        <v>722</v>
      </c>
      <c r="J211" s="483"/>
      <c r="K211" s="483"/>
      <c r="L211" s="483"/>
      <c r="M211" s="504" t="s">
        <v>266</v>
      </c>
      <c r="N211" s="504"/>
      <c r="O211" s="505" t="s">
        <v>767</v>
      </c>
      <c r="P211" s="505"/>
      <c r="Q211" s="504" t="s">
        <v>28</v>
      </c>
      <c r="R211" s="504"/>
      <c r="S211" s="505" t="s">
        <v>771</v>
      </c>
      <c r="T211" s="505"/>
      <c r="U211" s="93"/>
      <c r="V211" s="93"/>
      <c r="W211" s="93"/>
      <c r="X211" s="93"/>
      <c r="Y211" s="93"/>
      <c r="Z211" s="94"/>
      <c r="AA211" s="87" t="s">
        <v>680</v>
      </c>
      <c r="AB211" s="92" t="s">
        <v>758</v>
      </c>
      <c r="AC211" s="92"/>
      <c r="AD211" s="92"/>
      <c r="AE211" s="92"/>
      <c r="AF211" s="92"/>
      <c r="AG211" s="92"/>
      <c r="AH211" s="92"/>
      <c r="AI211" s="92"/>
      <c r="AJ211" s="504" t="s">
        <v>266</v>
      </c>
      <c r="AK211" s="504"/>
      <c r="AL211" s="505" t="s">
        <v>767</v>
      </c>
      <c r="AM211" s="505"/>
      <c r="AN211" s="504" t="s">
        <v>28</v>
      </c>
      <c r="AO211" s="504"/>
      <c r="AP211" s="505" t="s">
        <v>771</v>
      </c>
      <c r="AQ211" s="511"/>
    </row>
    <row r="212" spans="1:43" s="95" customFormat="1" ht="9">
      <c r="A212" s="88" t="s">
        <v>680</v>
      </c>
      <c r="B212" s="26" t="s">
        <v>762</v>
      </c>
      <c r="C212" s="26"/>
      <c r="D212" s="26"/>
      <c r="E212" s="26"/>
      <c r="F212" s="26"/>
      <c r="G212" s="26"/>
      <c r="H212" s="26"/>
      <c r="I212" s="472" t="s">
        <v>722</v>
      </c>
      <c r="J212" s="472"/>
      <c r="K212" s="472"/>
      <c r="L212" s="472"/>
      <c r="M212" s="505" t="s">
        <v>772</v>
      </c>
      <c r="N212" s="505"/>
      <c r="O212" s="509" t="s">
        <v>24</v>
      </c>
      <c r="P212" s="508"/>
      <c r="Q212" s="512" t="s">
        <v>24</v>
      </c>
      <c r="R212" s="505"/>
      <c r="S212" s="509" t="s">
        <v>24</v>
      </c>
      <c r="T212" s="508"/>
      <c r="U212" s="93"/>
      <c r="V212" s="93"/>
      <c r="W212" s="93"/>
      <c r="X212" s="93"/>
      <c r="Y212" s="93"/>
      <c r="Z212" s="94"/>
      <c r="AA212" s="88" t="s">
        <v>680</v>
      </c>
      <c r="AB212" s="26" t="s">
        <v>762</v>
      </c>
      <c r="AC212" s="26"/>
      <c r="AD212" s="26"/>
      <c r="AE212" s="26"/>
      <c r="AF212" s="26"/>
      <c r="AG212" s="26"/>
      <c r="AH212" s="26"/>
      <c r="AI212" s="26"/>
      <c r="AJ212" s="505" t="s">
        <v>772</v>
      </c>
      <c r="AK212" s="505"/>
      <c r="AL212" s="509" t="s">
        <v>24</v>
      </c>
      <c r="AM212" s="508"/>
      <c r="AN212" s="512" t="s">
        <v>24</v>
      </c>
      <c r="AO212" s="505"/>
      <c r="AP212" s="509" t="s">
        <v>24</v>
      </c>
      <c r="AQ212" s="514"/>
    </row>
    <row r="213" spans="1:43" s="95" customFormat="1" ht="9">
      <c r="A213" s="87" t="s">
        <v>680</v>
      </c>
      <c r="B213" s="92" t="s">
        <v>760</v>
      </c>
      <c r="C213" s="92"/>
      <c r="D213" s="92"/>
      <c r="E213" s="92"/>
      <c r="F213" s="92"/>
      <c r="G213" s="92"/>
      <c r="H213" s="92"/>
      <c r="I213" s="483" t="s">
        <v>722</v>
      </c>
      <c r="J213" s="483"/>
      <c r="K213" s="483"/>
      <c r="L213" s="483"/>
      <c r="M213" s="504" t="s">
        <v>265</v>
      </c>
      <c r="N213" s="504"/>
      <c r="O213" s="503" t="s">
        <v>112</v>
      </c>
      <c r="P213" s="503"/>
      <c r="Q213" s="503"/>
      <c r="R213" s="503"/>
      <c r="S213" s="505" t="s">
        <v>770</v>
      </c>
      <c r="T213" s="505"/>
      <c r="U213" s="93"/>
      <c r="V213" s="93"/>
      <c r="W213" s="93"/>
      <c r="X213" s="93"/>
      <c r="Y213" s="93"/>
      <c r="Z213" s="94"/>
      <c r="AA213" s="87" t="s">
        <v>680</v>
      </c>
      <c r="AB213" s="92" t="s">
        <v>760</v>
      </c>
      <c r="AC213" s="92"/>
      <c r="AD213" s="92"/>
      <c r="AE213" s="92"/>
      <c r="AF213" s="92"/>
      <c r="AG213" s="92"/>
      <c r="AH213" s="92"/>
      <c r="AI213" s="92"/>
      <c r="AJ213" s="504" t="s">
        <v>265</v>
      </c>
      <c r="AK213" s="504"/>
      <c r="AL213" s="503" t="s">
        <v>112</v>
      </c>
      <c r="AM213" s="503"/>
      <c r="AN213" s="503"/>
      <c r="AO213" s="503"/>
      <c r="AP213" s="505" t="s">
        <v>770</v>
      </c>
      <c r="AQ213" s="511"/>
    </row>
    <row r="214" spans="1:43" s="95" customFormat="1" ht="9">
      <c r="A214" s="88" t="s">
        <v>680</v>
      </c>
      <c r="B214" s="26" t="s">
        <v>761</v>
      </c>
      <c r="C214" s="26"/>
      <c r="D214" s="26"/>
      <c r="E214" s="26"/>
      <c r="F214" s="26"/>
      <c r="G214" s="26"/>
      <c r="H214" s="26"/>
      <c r="I214" s="472" t="s">
        <v>722</v>
      </c>
      <c r="J214" s="472"/>
      <c r="K214" s="472"/>
      <c r="L214" s="472"/>
      <c r="M214" s="505" t="s">
        <v>769</v>
      </c>
      <c r="N214" s="505"/>
      <c r="O214" s="505"/>
      <c r="P214" s="505"/>
      <c r="Q214" s="505"/>
      <c r="R214" s="505"/>
      <c r="S214" s="509" t="s">
        <v>24</v>
      </c>
      <c r="T214" s="508"/>
      <c r="U214" s="93"/>
      <c r="V214" s="93"/>
      <c r="W214" s="93"/>
      <c r="X214" s="93"/>
      <c r="Y214" s="93"/>
      <c r="Z214" s="94"/>
      <c r="AA214" s="88" t="s">
        <v>680</v>
      </c>
      <c r="AB214" s="26" t="s">
        <v>761</v>
      </c>
      <c r="AC214" s="26"/>
      <c r="AD214" s="26"/>
      <c r="AE214" s="26"/>
      <c r="AF214" s="26"/>
      <c r="AG214" s="26"/>
      <c r="AH214" s="26"/>
      <c r="AI214" s="26"/>
      <c r="AJ214" s="505" t="s">
        <v>769</v>
      </c>
      <c r="AK214" s="505"/>
      <c r="AL214" s="505"/>
      <c r="AM214" s="505"/>
      <c r="AN214" s="505"/>
      <c r="AO214" s="505"/>
      <c r="AP214" s="509" t="s">
        <v>24</v>
      </c>
      <c r="AQ214" s="514"/>
    </row>
    <row r="215" spans="1:43" s="95" customFormat="1" ht="9.75" thickBot="1">
      <c r="A215" s="111" t="s">
        <v>680</v>
      </c>
      <c r="B215" s="112" t="s">
        <v>759</v>
      </c>
      <c r="C215" s="112"/>
      <c r="D215" s="112"/>
      <c r="E215" s="112"/>
      <c r="F215" s="112"/>
      <c r="G215" s="112"/>
      <c r="H215" s="112"/>
      <c r="I215" s="510" t="s">
        <v>722</v>
      </c>
      <c r="J215" s="510"/>
      <c r="K215" s="510"/>
      <c r="L215" s="510"/>
      <c r="M215" s="506" t="s">
        <v>306</v>
      </c>
      <c r="N215" s="506"/>
      <c r="O215" s="501" t="s">
        <v>24</v>
      </c>
      <c r="P215" s="502"/>
      <c r="Q215" s="506" t="s">
        <v>773</v>
      </c>
      <c r="R215" s="506"/>
      <c r="S215" s="501" t="s">
        <v>24</v>
      </c>
      <c r="T215" s="502"/>
      <c r="U215" s="97"/>
      <c r="V215" s="97"/>
      <c r="W215" s="97"/>
      <c r="X215" s="97"/>
      <c r="Y215" s="97"/>
      <c r="Z215" s="98"/>
      <c r="AA215" s="111" t="s">
        <v>680</v>
      </c>
      <c r="AB215" s="112" t="s">
        <v>759</v>
      </c>
      <c r="AC215" s="112"/>
      <c r="AD215" s="112"/>
      <c r="AE215" s="112"/>
      <c r="AF215" s="112"/>
      <c r="AG215" s="112"/>
      <c r="AH215" s="112"/>
      <c r="AI215" s="112"/>
      <c r="AJ215" s="506" t="s">
        <v>306</v>
      </c>
      <c r="AK215" s="506"/>
      <c r="AL215" s="501" t="s">
        <v>24</v>
      </c>
      <c r="AM215" s="502"/>
      <c r="AN215" s="506" t="s">
        <v>773</v>
      </c>
      <c r="AO215" s="506"/>
      <c r="AP215" s="501" t="s">
        <v>24</v>
      </c>
      <c r="AQ215" s="513"/>
    </row>
    <row r="216" spans="1:43" s="91" customFormat="1" ht="12">
      <c r="A216" s="468" t="s">
        <v>987</v>
      </c>
      <c r="B216" s="469"/>
      <c r="C216" s="48" t="s">
        <v>755</v>
      </c>
      <c r="D216" s="48"/>
      <c r="E216" s="48"/>
      <c r="F216" s="48"/>
      <c r="G216" s="48"/>
      <c r="H216" s="48"/>
      <c r="I216" s="48"/>
      <c r="J216" s="48"/>
      <c r="K216" s="48"/>
      <c r="L216" s="48"/>
      <c r="M216" s="507" t="s">
        <v>765</v>
      </c>
      <c r="N216" s="507"/>
      <c r="O216" s="507" t="s">
        <v>766</v>
      </c>
      <c r="P216" s="507"/>
      <c r="Q216" s="507" t="s">
        <v>21</v>
      </c>
      <c r="R216" s="507"/>
      <c r="S216" s="507" t="s">
        <v>768</v>
      </c>
      <c r="T216" s="507"/>
      <c r="U216" s="89"/>
      <c r="V216" s="89"/>
      <c r="W216" s="89"/>
      <c r="X216" s="89"/>
      <c r="Y216" s="89"/>
      <c r="Z216" s="90"/>
      <c r="AA216" s="110" t="s">
        <v>779</v>
      </c>
      <c r="AB216" s="89"/>
      <c r="AC216" s="89"/>
      <c r="AD216" s="89"/>
      <c r="AF216" s="473" t="s">
        <v>278</v>
      </c>
      <c r="AG216" s="473"/>
      <c r="AH216" s="473"/>
      <c r="AI216" s="473"/>
      <c r="AJ216" s="507" t="s">
        <v>765</v>
      </c>
      <c r="AK216" s="507"/>
      <c r="AL216" s="507" t="s">
        <v>766</v>
      </c>
      <c r="AM216" s="507"/>
      <c r="AN216" s="507" t="s">
        <v>21</v>
      </c>
      <c r="AO216" s="507"/>
      <c r="AP216" s="507" t="s">
        <v>768</v>
      </c>
      <c r="AQ216" s="515"/>
    </row>
    <row r="217" spans="1:43" s="95" customFormat="1" ht="9">
      <c r="A217" s="87" t="s">
        <v>680</v>
      </c>
      <c r="B217" s="92" t="s">
        <v>756</v>
      </c>
      <c r="C217" s="92"/>
      <c r="D217" s="92"/>
      <c r="E217" s="92"/>
      <c r="F217" s="92"/>
      <c r="G217" s="92"/>
      <c r="H217" s="92"/>
      <c r="I217" s="483" t="s">
        <v>722</v>
      </c>
      <c r="J217" s="483"/>
      <c r="K217" s="483"/>
      <c r="L217" s="483"/>
      <c r="M217" s="504" t="s">
        <v>277</v>
      </c>
      <c r="N217" s="504"/>
      <c r="O217" s="505" t="s">
        <v>767</v>
      </c>
      <c r="P217" s="505"/>
      <c r="Q217" s="504" t="s">
        <v>25</v>
      </c>
      <c r="R217" s="504"/>
      <c r="S217" s="505" t="s">
        <v>771</v>
      </c>
      <c r="T217" s="505"/>
      <c r="U217" s="93"/>
      <c r="V217" s="93"/>
      <c r="W217" s="93"/>
      <c r="X217" s="93"/>
      <c r="Y217" s="93"/>
      <c r="Z217" s="94"/>
      <c r="AA217" s="87" t="s">
        <v>680</v>
      </c>
      <c r="AB217" s="92" t="s">
        <v>756</v>
      </c>
      <c r="AC217" s="92"/>
      <c r="AD217" s="92"/>
      <c r="AE217" s="92"/>
      <c r="AF217" s="92"/>
      <c r="AG217" s="92"/>
      <c r="AH217" s="92"/>
      <c r="AI217" s="92"/>
      <c r="AJ217" s="504" t="s">
        <v>277</v>
      </c>
      <c r="AK217" s="504"/>
      <c r="AL217" s="505" t="s">
        <v>767</v>
      </c>
      <c r="AM217" s="505"/>
      <c r="AN217" s="504" t="s">
        <v>25</v>
      </c>
      <c r="AO217" s="504"/>
      <c r="AP217" s="505" t="s">
        <v>771</v>
      </c>
      <c r="AQ217" s="511"/>
    </row>
    <row r="218" spans="1:43" s="95" customFormat="1" ht="9">
      <c r="A218" s="88" t="s">
        <v>680</v>
      </c>
      <c r="B218" s="26" t="s">
        <v>757</v>
      </c>
      <c r="C218" s="26"/>
      <c r="D218" s="26"/>
      <c r="E218" s="26"/>
      <c r="F218" s="26"/>
      <c r="G218" s="26"/>
      <c r="H218" s="26"/>
      <c r="I218" s="472" t="s">
        <v>722</v>
      </c>
      <c r="J218" s="472"/>
      <c r="K218" s="472"/>
      <c r="L218" s="472"/>
      <c r="M218" s="505" t="s">
        <v>277</v>
      </c>
      <c r="N218" s="505"/>
      <c r="O218" s="508" t="s">
        <v>307</v>
      </c>
      <c r="P218" s="508"/>
      <c r="Q218" s="505" t="s">
        <v>26</v>
      </c>
      <c r="R218" s="505"/>
      <c r="S218" s="508" t="s">
        <v>771</v>
      </c>
      <c r="T218" s="508"/>
      <c r="U218" s="93"/>
      <c r="V218" s="93"/>
      <c r="W218" s="93"/>
      <c r="X218" s="93"/>
      <c r="Y218" s="93"/>
      <c r="Z218" s="94"/>
      <c r="AA218" s="88" t="s">
        <v>680</v>
      </c>
      <c r="AB218" s="26" t="s">
        <v>757</v>
      </c>
      <c r="AC218" s="26"/>
      <c r="AD218" s="26"/>
      <c r="AE218" s="26"/>
      <c r="AF218" s="26"/>
      <c r="AG218" s="26"/>
      <c r="AH218" s="26"/>
      <c r="AI218" s="26"/>
      <c r="AJ218" s="505" t="s">
        <v>277</v>
      </c>
      <c r="AK218" s="505"/>
      <c r="AL218" s="508" t="s">
        <v>307</v>
      </c>
      <c r="AM218" s="508"/>
      <c r="AN218" s="505" t="s">
        <v>26</v>
      </c>
      <c r="AO218" s="505"/>
      <c r="AP218" s="508" t="s">
        <v>771</v>
      </c>
      <c r="AQ218" s="514"/>
    </row>
    <row r="219" spans="1:43" s="95" customFormat="1" ht="9">
      <c r="A219" s="87" t="s">
        <v>680</v>
      </c>
      <c r="B219" s="92" t="s">
        <v>758</v>
      </c>
      <c r="C219" s="92"/>
      <c r="D219" s="92"/>
      <c r="E219" s="92"/>
      <c r="F219" s="92"/>
      <c r="G219" s="92"/>
      <c r="H219" s="92"/>
      <c r="I219" s="483" t="s">
        <v>722</v>
      </c>
      <c r="J219" s="483"/>
      <c r="K219" s="483"/>
      <c r="L219" s="483"/>
      <c r="M219" s="504" t="s">
        <v>266</v>
      </c>
      <c r="N219" s="504"/>
      <c r="O219" s="505" t="s">
        <v>767</v>
      </c>
      <c r="P219" s="505"/>
      <c r="Q219" s="504" t="s">
        <v>28</v>
      </c>
      <c r="R219" s="504"/>
      <c r="S219" s="505" t="s">
        <v>771</v>
      </c>
      <c r="T219" s="505"/>
      <c r="U219" s="93"/>
      <c r="V219" s="93"/>
      <c r="W219" s="93"/>
      <c r="X219" s="93"/>
      <c r="Y219" s="93"/>
      <c r="Z219" s="94"/>
      <c r="AA219" s="87" t="s">
        <v>680</v>
      </c>
      <c r="AB219" s="92" t="s">
        <v>758</v>
      </c>
      <c r="AC219" s="92"/>
      <c r="AD219" s="92"/>
      <c r="AE219" s="92"/>
      <c r="AF219" s="92"/>
      <c r="AG219" s="92"/>
      <c r="AH219" s="92"/>
      <c r="AI219" s="92"/>
      <c r="AJ219" s="504" t="s">
        <v>266</v>
      </c>
      <c r="AK219" s="504"/>
      <c r="AL219" s="505" t="s">
        <v>767</v>
      </c>
      <c r="AM219" s="505"/>
      <c r="AN219" s="504" t="s">
        <v>28</v>
      </c>
      <c r="AO219" s="504"/>
      <c r="AP219" s="505" t="s">
        <v>771</v>
      </c>
      <c r="AQ219" s="511"/>
    </row>
    <row r="220" spans="1:43" s="95" customFormat="1" ht="9">
      <c r="A220" s="88" t="s">
        <v>680</v>
      </c>
      <c r="B220" s="26" t="s">
        <v>762</v>
      </c>
      <c r="C220" s="26"/>
      <c r="D220" s="26"/>
      <c r="E220" s="26"/>
      <c r="F220" s="26"/>
      <c r="G220" s="26"/>
      <c r="H220" s="26"/>
      <c r="I220" s="472" t="s">
        <v>722</v>
      </c>
      <c r="J220" s="472"/>
      <c r="K220" s="472"/>
      <c r="L220" s="472"/>
      <c r="M220" s="505" t="s">
        <v>772</v>
      </c>
      <c r="N220" s="505"/>
      <c r="O220" s="509" t="s">
        <v>24</v>
      </c>
      <c r="P220" s="508"/>
      <c r="Q220" s="512" t="s">
        <v>24</v>
      </c>
      <c r="R220" s="505"/>
      <c r="S220" s="509" t="s">
        <v>24</v>
      </c>
      <c r="T220" s="508"/>
      <c r="U220" s="93"/>
      <c r="V220" s="93"/>
      <c r="W220" s="93"/>
      <c r="X220" s="93"/>
      <c r="Y220" s="93"/>
      <c r="Z220" s="94"/>
      <c r="AA220" s="88" t="s">
        <v>680</v>
      </c>
      <c r="AB220" s="26" t="s">
        <v>762</v>
      </c>
      <c r="AC220" s="26"/>
      <c r="AD220" s="26"/>
      <c r="AE220" s="26"/>
      <c r="AF220" s="26"/>
      <c r="AG220" s="26"/>
      <c r="AH220" s="26"/>
      <c r="AI220" s="26"/>
      <c r="AJ220" s="505" t="s">
        <v>772</v>
      </c>
      <c r="AK220" s="505"/>
      <c r="AL220" s="509" t="s">
        <v>24</v>
      </c>
      <c r="AM220" s="508"/>
      <c r="AN220" s="512" t="s">
        <v>24</v>
      </c>
      <c r="AO220" s="505"/>
      <c r="AP220" s="509" t="s">
        <v>24</v>
      </c>
      <c r="AQ220" s="514"/>
    </row>
    <row r="221" spans="1:43" s="95" customFormat="1" ht="9">
      <c r="A221" s="87" t="s">
        <v>680</v>
      </c>
      <c r="B221" s="92" t="s">
        <v>760</v>
      </c>
      <c r="C221" s="92"/>
      <c r="D221" s="92"/>
      <c r="E221" s="92"/>
      <c r="F221" s="92"/>
      <c r="G221" s="92"/>
      <c r="H221" s="92"/>
      <c r="I221" s="483" t="s">
        <v>722</v>
      </c>
      <c r="J221" s="483"/>
      <c r="K221" s="483"/>
      <c r="L221" s="483"/>
      <c r="M221" s="504" t="s">
        <v>265</v>
      </c>
      <c r="N221" s="504"/>
      <c r="O221" s="503" t="s">
        <v>112</v>
      </c>
      <c r="P221" s="503"/>
      <c r="Q221" s="503"/>
      <c r="R221" s="503"/>
      <c r="S221" s="505" t="s">
        <v>770</v>
      </c>
      <c r="T221" s="505"/>
      <c r="U221" s="93"/>
      <c r="V221" s="93"/>
      <c r="W221" s="93"/>
      <c r="X221" s="93"/>
      <c r="Y221" s="93"/>
      <c r="Z221" s="94"/>
      <c r="AA221" s="87" t="s">
        <v>680</v>
      </c>
      <c r="AB221" s="92" t="s">
        <v>760</v>
      </c>
      <c r="AC221" s="92"/>
      <c r="AD221" s="92"/>
      <c r="AE221" s="92"/>
      <c r="AF221" s="92"/>
      <c r="AG221" s="92"/>
      <c r="AH221" s="92"/>
      <c r="AI221" s="92"/>
      <c r="AJ221" s="504" t="s">
        <v>265</v>
      </c>
      <c r="AK221" s="504"/>
      <c r="AL221" s="503" t="s">
        <v>112</v>
      </c>
      <c r="AM221" s="503"/>
      <c r="AN221" s="503"/>
      <c r="AO221" s="503"/>
      <c r="AP221" s="505" t="s">
        <v>770</v>
      </c>
      <c r="AQ221" s="511"/>
    </row>
    <row r="222" spans="1:43" s="95" customFormat="1" ht="9">
      <c r="A222" s="88" t="s">
        <v>680</v>
      </c>
      <c r="B222" s="26" t="s">
        <v>761</v>
      </c>
      <c r="C222" s="26"/>
      <c r="D222" s="26"/>
      <c r="E222" s="26"/>
      <c r="F222" s="26"/>
      <c r="G222" s="26"/>
      <c r="H222" s="26"/>
      <c r="I222" s="472" t="s">
        <v>722</v>
      </c>
      <c r="J222" s="472"/>
      <c r="K222" s="472"/>
      <c r="L222" s="472"/>
      <c r="M222" s="505" t="s">
        <v>769</v>
      </c>
      <c r="N222" s="505"/>
      <c r="O222" s="505"/>
      <c r="P222" s="505"/>
      <c r="Q222" s="505"/>
      <c r="R222" s="505"/>
      <c r="S222" s="509" t="s">
        <v>24</v>
      </c>
      <c r="T222" s="508"/>
      <c r="U222" s="93"/>
      <c r="V222" s="93"/>
      <c r="W222" s="93"/>
      <c r="X222" s="93"/>
      <c r="Y222" s="93"/>
      <c r="Z222" s="94"/>
      <c r="AA222" s="88" t="s">
        <v>680</v>
      </c>
      <c r="AB222" s="26" t="s">
        <v>761</v>
      </c>
      <c r="AC222" s="26"/>
      <c r="AD222" s="26"/>
      <c r="AE222" s="26"/>
      <c r="AF222" s="26"/>
      <c r="AG222" s="26"/>
      <c r="AH222" s="26"/>
      <c r="AI222" s="26"/>
      <c r="AJ222" s="505" t="s">
        <v>769</v>
      </c>
      <c r="AK222" s="505"/>
      <c r="AL222" s="505"/>
      <c r="AM222" s="505"/>
      <c r="AN222" s="505"/>
      <c r="AO222" s="505"/>
      <c r="AP222" s="509" t="s">
        <v>24</v>
      </c>
      <c r="AQ222" s="514"/>
    </row>
    <row r="223" spans="1:43" s="95" customFormat="1" ht="9.75" thickBot="1">
      <c r="A223" s="111" t="s">
        <v>680</v>
      </c>
      <c r="B223" s="112" t="s">
        <v>759</v>
      </c>
      <c r="C223" s="112"/>
      <c r="D223" s="112"/>
      <c r="E223" s="112"/>
      <c r="F223" s="112"/>
      <c r="G223" s="112"/>
      <c r="H223" s="112"/>
      <c r="I223" s="510" t="s">
        <v>722</v>
      </c>
      <c r="J223" s="510"/>
      <c r="K223" s="510"/>
      <c r="L223" s="510"/>
      <c r="M223" s="506" t="s">
        <v>306</v>
      </c>
      <c r="N223" s="506"/>
      <c r="O223" s="501" t="s">
        <v>24</v>
      </c>
      <c r="P223" s="502"/>
      <c r="Q223" s="506" t="s">
        <v>773</v>
      </c>
      <c r="R223" s="506"/>
      <c r="S223" s="501" t="s">
        <v>24</v>
      </c>
      <c r="T223" s="502"/>
      <c r="U223" s="97"/>
      <c r="V223" s="97"/>
      <c r="W223" s="97"/>
      <c r="X223" s="97"/>
      <c r="Y223" s="97"/>
      <c r="Z223" s="98"/>
      <c r="AA223" s="111" t="s">
        <v>680</v>
      </c>
      <c r="AB223" s="112" t="s">
        <v>759</v>
      </c>
      <c r="AC223" s="112"/>
      <c r="AD223" s="112"/>
      <c r="AE223" s="112"/>
      <c r="AF223" s="112"/>
      <c r="AG223" s="112"/>
      <c r="AH223" s="112"/>
      <c r="AI223" s="112"/>
      <c r="AJ223" s="506" t="s">
        <v>306</v>
      </c>
      <c r="AK223" s="506"/>
      <c r="AL223" s="501" t="s">
        <v>24</v>
      </c>
      <c r="AM223" s="502"/>
      <c r="AN223" s="506" t="s">
        <v>773</v>
      </c>
      <c r="AO223" s="506"/>
      <c r="AP223" s="501" t="s">
        <v>24</v>
      </c>
      <c r="AQ223" s="513"/>
    </row>
    <row r="224" spans="1:43" s="91" customFormat="1" ht="12">
      <c r="A224" s="468" t="s">
        <v>987</v>
      </c>
      <c r="B224" s="469"/>
      <c r="C224" s="48" t="s">
        <v>755</v>
      </c>
      <c r="D224" s="48"/>
      <c r="E224" s="48"/>
      <c r="F224" s="48"/>
      <c r="G224" s="48"/>
      <c r="H224" s="48"/>
      <c r="I224" s="48"/>
      <c r="J224" s="48"/>
      <c r="K224" s="48"/>
      <c r="L224" s="48"/>
      <c r="M224" s="507" t="s">
        <v>765</v>
      </c>
      <c r="N224" s="507"/>
      <c r="O224" s="507" t="s">
        <v>766</v>
      </c>
      <c r="P224" s="507"/>
      <c r="Q224" s="507" t="s">
        <v>21</v>
      </c>
      <c r="R224" s="507"/>
      <c r="S224" s="507" t="s">
        <v>768</v>
      </c>
      <c r="T224" s="507"/>
      <c r="U224" s="89"/>
      <c r="V224" s="89"/>
      <c r="W224" s="89"/>
      <c r="X224" s="89"/>
      <c r="Y224" s="89"/>
      <c r="Z224" s="90"/>
      <c r="AA224" s="110" t="s">
        <v>779</v>
      </c>
      <c r="AB224" s="89"/>
      <c r="AC224" s="89"/>
      <c r="AD224" s="89"/>
      <c r="AF224" s="473" t="s">
        <v>278</v>
      </c>
      <c r="AG224" s="473"/>
      <c r="AH224" s="473"/>
      <c r="AI224" s="473"/>
      <c r="AJ224" s="507" t="s">
        <v>765</v>
      </c>
      <c r="AK224" s="507"/>
      <c r="AL224" s="507" t="s">
        <v>766</v>
      </c>
      <c r="AM224" s="507"/>
      <c r="AN224" s="507" t="s">
        <v>21</v>
      </c>
      <c r="AO224" s="507"/>
      <c r="AP224" s="507" t="s">
        <v>768</v>
      </c>
      <c r="AQ224" s="515"/>
    </row>
    <row r="225" spans="1:43" s="95" customFormat="1" ht="9">
      <c r="A225" s="87" t="s">
        <v>680</v>
      </c>
      <c r="B225" s="92" t="s">
        <v>756</v>
      </c>
      <c r="C225" s="92"/>
      <c r="D225" s="92"/>
      <c r="E225" s="92"/>
      <c r="F225" s="92"/>
      <c r="G225" s="92"/>
      <c r="H225" s="92"/>
      <c r="I225" s="483" t="s">
        <v>722</v>
      </c>
      <c r="J225" s="483"/>
      <c r="K225" s="483"/>
      <c r="L225" s="483"/>
      <c r="M225" s="504" t="s">
        <v>277</v>
      </c>
      <c r="N225" s="504"/>
      <c r="O225" s="505" t="s">
        <v>767</v>
      </c>
      <c r="P225" s="505"/>
      <c r="Q225" s="504" t="s">
        <v>25</v>
      </c>
      <c r="R225" s="504"/>
      <c r="S225" s="505" t="s">
        <v>771</v>
      </c>
      <c r="T225" s="505"/>
      <c r="U225" s="93"/>
      <c r="V225" s="93"/>
      <c r="W225" s="93"/>
      <c r="X225" s="93"/>
      <c r="Y225" s="93"/>
      <c r="Z225" s="94"/>
      <c r="AA225" s="87" t="s">
        <v>680</v>
      </c>
      <c r="AB225" s="92" t="s">
        <v>756</v>
      </c>
      <c r="AC225" s="92"/>
      <c r="AD225" s="92"/>
      <c r="AE225" s="92"/>
      <c r="AF225" s="92"/>
      <c r="AG225" s="92"/>
      <c r="AH225" s="92"/>
      <c r="AI225" s="92"/>
      <c r="AJ225" s="504" t="s">
        <v>277</v>
      </c>
      <c r="AK225" s="504"/>
      <c r="AL225" s="505" t="s">
        <v>767</v>
      </c>
      <c r="AM225" s="505"/>
      <c r="AN225" s="504" t="s">
        <v>25</v>
      </c>
      <c r="AO225" s="504"/>
      <c r="AP225" s="505" t="s">
        <v>771</v>
      </c>
      <c r="AQ225" s="511"/>
    </row>
    <row r="226" spans="1:43" s="95" customFormat="1" ht="9">
      <c r="A226" s="88" t="s">
        <v>680</v>
      </c>
      <c r="B226" s="26" t="s">
        <v>757</v>
      </c>
      <c r="C226" s="26"/>
      <c r="D226" s="26"/>
      <c r="E226" s="26"/>
      <c r="F226" s="26"/>
      <c r="G226" s="26"/>
      <c r="H226" s="26"/>
      <c r="I226" s="472" t="s">
        <v>722</v>
      </c>
      <c r="J226" s="472"/>
      <c r="K226" s="472"/>
      <c r="L226" s="472"/>
      <c r="M226" s="505" t="s">
        <v>277</v>
      </c>
      <c r="N226" s="505"/>
      <c r="O226" s="508" t="s">
        <v>307</v>
      </c>
      <c r="P226" s="508"/>
      <c r="Q226" s="505" t="s">
        <v>26</v>
      </c>
      <c r="R226" s="505"/>
      <c r="S226" s="508" t="s">
        <v>771</v>
      </c>
      <c r="T226" s="508"/>
      <c r="U226" s="93"/>
      <c r="V226" s="93"/>
      <c r="W226" s="93"/>
      <c r="X226" s="93"/>
      <c r="Y226" s="93"/>
      <c r="Z226" s="94"/>
      <c r="AA226" s="88" t="s">
        <v>680</v>
      </c>
      <c r="AB226" s="26" t="s">
        <v>757</v>
      </c>
      <c r="AC226" s="26"/>
      <c r="AD226" s="26"/>
      <c r="AE226" s="26"/>
      <c r="AF226" s="26"/>
      <c r="AG226" s="26"/>
      <c r="AH226" s="26"/>
      <c r="AI226" s="26"/>
      <c r="AJ226" s="505" t="s">
        <v>277</v>
      </c>
      <c r="AK226" s="505"/>
      <c r="AL226" s="508" t="s">
        <v>307</v>
      </c>
      <c r="AM226" s="508"/>
      <c r="AN226" s="505" t="s">
        <v>26</v>
      </c>
      <c r="AO226" s="505"/>
      <c r="AP226" s="508" t="s">
        <v>771</v>
      </c>
      <c r="AQ226" s="514"/>
    </row>
    <row r="227" spans="1:43" s="95" customFormat="1" ht="9">
      <c r="A227" s="87" t="s">
        <v>680</v>
      </c>
      <c r="B227" s="92" t="s">
        <v>758</v>
      </c>
      <c r="C227" s="92"/>
      <c r="D227" s="92"/>
      <c r="E227" s="92"/>
      <c r="F227" s="92"/>
      <c r="G227" s="92"/>
      <c r="H227" s="92"/>
      <c r="I227" s="483" t="s">
        <v>722</v>
      </c>
      <c r="J227" s="483"/>
      <c r="K227" s="483"/>
      <c r="L227" s="483"/>
      <c r="M227" s="504" t="s">
        <v>266</v>
      </c>
      <c r="N227" s="504"/>
      <c r="O227" s="505" t="s">
        <v>767</v>
      </c>
      <c r="P227" s="505"/>
      <c r="Q227" s="504" t="s">
        <v>28</v>
      </c>
      <c r="R227" s="504"/>
      <c r="S227" s="505" t="s">
        <v>771</v>
      </c>
      <c r="T227" s="505"/>
      <c r="U227" s="93"/>
      <c r="V227" s="93"/>
      <c r="W227" s="93"/>
      <c r="X227" s="93"/>
      <c r="Y227" s="93"/>
      <c r="Z227" s="94"/>
      <c r="AA227" s="87" t="s">
        <v>680</v>
      </c>
      <c r="AB227" s="92" t="s">
        <v>758</v>
      </c>
      <c r="AC227" s="92"/>
      <c r="AD227" s="92"/>
      <c r="AE227" s="92"/>
      <c r="AF227" s="92"/>
      <c r="AG227" s="92"/>
      <c r="AH227" s="92"/>
      <c r="AI227" s="92"/>
      <c r="AJ227" s="504" t="s">
        <v>266</v>
      </c>
      <c r="AK227" s="504"/>
      <c r="AL227" s="505" t="s">
        <v>767</v>
      </c>
      <c r="AM227" s="505"/>
      <c r="AN227" s="504" t="s">
        <v>28</v>
      </c>
      <c r="AO227" s="504"/>
      <c r="AP227" s="505" t="s">
        <v>771</v>
      </c>
      <c r="AQ227" s="511"/>
    </row>
    <row r="228" spans="1:43" s="95" customFormat="1" ht="9">
      <c r="A228" s="88" t="s">
        <v>680</v>
      </c>
      <c r="B228" s="26" t="s">
        <v>762</v>
      </c>
      <c r="C228" s="26"/>
      <c r="D228" s="26"/>
      <c r="E228" s="26"/>
      <c r="F228" s="26"/>
      <c r="G228" s="26"/>
      <c r="H228" s="26"/>
      <c r="I228" s="472" t="s">
        <v>722</v>
      </c>
      <c r="J228" s="472"/>
      <c r="K228" s="472"/>
      <c r="L228" s="472"/>
      <c r="M228" s="505" t="s">
        <v>772</v>
      </c>
      <c r="N228" s="505"/>
      <c r="O228" s="509" t="s">
        <v>24</v>
      </c>
      <c r="P228" s="508"/>
      <c r="Q228" s="512" t="s">
        <v>24</v>
      </c>
      <c r="R228" s="505"/>
      <c r="S228" s="509" t="s">
        <v>24</v>
      </c>
      <c r="T228" s="508"/>
      <c r="U228" s="93"/>
      <c r="V228" s="93"/>
      <c r="W228" s="93"/>
      <c r="X228" s="93"/>
      <c r="Y228" s="93"/>
      <c r="Z228" s="94"/>
      <c r="AA228" s="88" t="s">
        <v>680</v>
      </c>
      <c r="AB228" s="26" t="s">
        <v>762</v>
      </c>
      <c r="AC228" s="26"/>
      <c r="AD228" s="26"/>
      <c r="AE228" s="26"/>
      <c r="AF228" s="26"/>
      <c r="AG228" s="26"/>
      <c r="AH228" s="26"/>
      <c r="AI228" s="26"/>
      <c r="AJ228" s="505" t="s">
        <v>772</v>
      </c>
      <c r="AK228" s="505"/>
      <c r="AL228" s="509" t="s">
        <v>24</v>
      </c>
      <c r="AM228" s="508"/>
      <c r="AN228" s="512" t="s">
        <v>24</v>
      </c>
      <c r="AO228" s="505"/>
      <c r="AP228" s="509" t="s">
        <v>24</v>
      </c>
      <c r="AQ228" s="514"/>
    </row>
    <row r="229" spans="1:43" s="95" customFormat="1" ht="9">
      <c r="A229" s="87" t="s">
        <v>680</v>
      </c>
      <c r="B229" s="92" t="s">
        <v>760</v>
      </c>
      <c r="C229" s="92"/>
      <c r="D229" s="92"/>
      <c r="E229" s="92"/>
      <c r="F229" s="92"/>
      <c r="G229" s="92"/>
      <c r="H229" s="92"/>
      <c r="I229" s="483" t="s">
        <v>722</v>
      </c>
      <c r="J229" s="483"/>
      <c r="K229" s="483"/>
      <c r="L229" s="483"/>
      <c r="M229" s="504" t="s">
        <v>265</v>
      </c>
      <c r="N229" s="504"/>
      <c r="O229" s="503" t="s">
        <v>112</v>
      </c>
      <c r="P229" s="503"/>
      <c r="Q229" s="503"/>
      <c r="R229" s="503"/>
      <c r="S229" s="505" t="s">
        <v>770</v>
      </c>
      <c r="T229" s="505"/>
      <c r="U229" s="93"/>
      <c r="V229" s="93"/>
      <c r="W229" s="93"/>
      <c r="X229" s="93"/>
      <c r="Y229" s="93"/>
      <c r="Z229" s="94"/>
      <c r="AA229" s="87" t="s">
        <v>680</v>
      </c>
      <c r="AB229" s="92" t="s">
        <v>760</v>
      </c>
      <c r="AC229" s="92"/>
      <c r="AD229" s="92"/>
      <c r="AE229" s="92"/>
      <c r="AF229" s="92"/>
      <c r="AG229" s="92"/>
      <c r="AH229" s="92"/>
      <c r="AI229" s="92"/>
      <c r="AJ229" s="504" t="s">
        <v>265</v>
      </c>
      <c r="AK229" s="504"/>
      <c r="AL229" s="503" t="s">
        <v>112</v>
      </c>
      <c r="AM229" s="503"/>
      <c r="AN229" s="503"/>
      <c r="AO229" s="503"/>
      <c r="AP229" s="505" t="s">
        <v>770</v>
      </c>
      <c r="AQ229" s="511"/>
    </row>
    <row r="230" spans="1:43" s="95" customFormat="1" ht="9">
      <c r="A230" s="88" t="s">
        <v>680</v>
      </c>
      <c r="B230" s="26" t="s">
        <v>761</v>
      </c>
      <c r="C230" s="26"/>
      <c r="D230" s="26"/>
      <c r="E230" s="26"/>
      <c r="F230" s="26"/>
      <c r="G230" s="26"/>
      <c r="H230" s="26"/>
      <c r="I230" s="472" t="s">
        <v>722</v>
      </c>
      <c r="J230" s="472"/>
      <c r="K230" s="472"/>
      <c r="L230" s="472"/>
      <c r="M230" s="505" t="s">
        <v>769</v>
      </c>
      <c r="N230" s="505"/>
      <c r="O230" s="505"/>
      <c r="P230" s="505"/>
      <c r="Q230" s="505"/>
      <c r="R230" s="505"/>
      <c r="S230" s="509" t="s">
        <v>24</v>
      </c>
      <c r="T230" s="508"/>
      <c r="U230" s="93"/>
      <c r="V230" s="93"/>
      <c r="W230" s="93"/>
      <c r="X230" s="93"/>
      <c r="Y230" s="93"/>
      <c r="Z230" s="94"/>
      <c r="AA230" s="88" t="s">
        <v>680</v>
      </c>
      <c r="AB230" s="26" t="s">
        <v>761</v>
      </c>
      <c r="AC230" s="26"/>
      <c r="AD230" s="26"/>
      <c r="AE230" s="26"/>
      <c r="AF230" s="26"/>
      <c r="AG230" s="26"/>
      <c r="AH230" s="26"/>
      <c r="AI230" s="26"/>
      <c r="AJ230" s="505" t="s">
        <v>769</v>
      </c>
      <c r="AK230" s="505"/>
      <c r="AL230" s="505"/>
      <c r="AM230" s="505"/>
      <c r="AN230" s="505"/>
      <c r="AO230" s="505"/>
      <c r="AP230" s="509" t="s">
        <v>24</v>
      </c>
      <c r="AQ230" s="514"/>
    </row>
    <row r="231" spans="1:43" s="95" customFormat="1" ht="9.75" thickBot="1">
      <c r="A231" s="111" t="s">
        <v>680</v>
      </c>
      <c r="B231" s="112" t="s">
        <v>759</v>
      </c>
      <c r="C231" s="112"/>
      <c r="D231" s="112"/>
      <c r="E231" s="112"/>
      <c r="F231" s="112"/>
      <c r="G231" s="112"/>
      <c r="H231" s="112"/>
      <c r="I231" s="510" t="s">
        <v>722</v>
      </c>
      <c r="J231" s="510"/>
      <c r="K231" s="510"/>
      <c r="L231" s="510"/>
      <c r="M231" s="506" t="s">
        <v>306</v>
      </c>
      <c r="N231" s="506"/>
      <c r="O231" s="501" t="s">
        <v>24</v>
      </c>
      <c r="P231" s="502"/>
      <c r="Q231" s="506" t="s">
        <v>773</v>
      </c>
      <c r="R231" s="506"/>
      <c r="S231" s="501" t="s">
        <v>24</v>
      </c>
      <c r="T231" s="502"/>
      <c r="U231" s="97"/>
      <c r="V231" s="97"/>
      <c r="W231" s="97"/>
      <c r="X231" s="97"/>
      <c r="Y231" s="97"/>
      <c r="Z231" s="98"/>
      <c r="AA231" s="111" t="s">
        <v>680</v>
      </c>
      <c r="AB231" s="112" t="s">
        <v>759</v>
      </c>
      <c r="AC231" s="112"/>
      <c r="AD231" s="112"/>
      <c r="AE231" s="112"/>
      <c r="AF231" s="112"/>
      <c r="AG231" s="112"/>
      <c r="AH231" s="112"/>
      <c r="AI231" s="112"/>
      <c r="AJ231" s="506" t="s">
        <v>306</v>
      </c>
      <c r="AK231" s="506"/>
      <c r="AL231" s="501" t="s">
        <v>24</v>
      </c>
      <c r="AM231" s="502"/>
      <c r="AN231" s="506" t="s">
        <v>773</v>
      </c>
      <c r="AO231" s="506"/>
      <c r="AP231" s="501" t="s">
        <v>24</v>
      </c>
      <c r="AQ231" s="513"/>
    </row>
    <row r="232" spans="1:43" s="91" customFormat="1" ht="12">
      <c r="A232" s="468" t="s">
        <v>987</v>
      </c>
      <c r="B232" s="469"/>
      <c r="C232" s="48" t="s">
        <v>755</v>
      </c>
      <c r="D232" s="48"/>
      <c r="E232" s="48"/>
      <c r="F232" s="48"/>
      <c r="G232" s="48"/>
      <c r="H232" s="48"/>
      <c r="I232" s="48"/>
      <c r="J232" s="48"/>
      <c r="K232" s="48"/>
      <c r="L232" s="48"/>
      <c r="M232" s="507" t="s">
        <v>765</v>
      </c>
      <c r="N232" s="507"/>
      <c r="O232" s="507" t="s">
        <v>766</v>
      </c>
      <c r="P232" s="507"/>
      <c r="Q232" s="507" t="s">
        <v>21</v>
      </c>
      <c r="R232" s="507"/>
      <c r="S232" s="507" t="s">
        <v>768</v>
      </c>
      <c r="T232" s="507"/>
      <c r="U232" s="89"/>
      <c r="V232" s="89"/>
      <c r="W232" s="89"/>
      <c r="X232" s="89"/>
      <c r="Y232" s="89"/>
      <c r="Z232" s="90"/>
      <c r="AA232" s="110" t="s">
        <v>779</v>
      </c>
      <c r="AB232" s="89"/>
      <c r="AC232" s="89"/>
      <c r="AD232" s="89"/>
      <c r="AF232" s="473" t="s">
        <v>278</v>
      </c>
      <c r="AG232" s="473"/>
      <c r="AH232" s="473"/>
      <c r="AI232" s="473"/>
      <c r="AJ232" s="507" t="s">
        <v>765</v>
      </c>
      <c r="AK232" s="507"/>
      <c r="AL232" s="507" t="s">
        <v>766</v>
      </c>
      <c r="AM232" s="507"/>
      <c r="AN232" s="507" t="s">
        <v>21</v>
      </c>
      <c r="AO232" s="507"/>
      <c r="AP232" s="507" t="s">
        <v>768</v>
      </c>
      <c r="AQ232" s="515"/>
    </row>
    <row r="233" spans="1:43" s="95" customFormat="1" ht="9">
      <c r="A233" s="87" t="s">
        <v>680</v>
      </c>
      <c r="B233" s="92" t="s">
        <v>756</v>
      </c>
      <c r="C233" s="92"/>
      <c r="D233" s="92"/>
      <c r="E233" s="92"/>
      <c r="F233" s="92"/>
      <c r="G233" s="92"/>
      <c r="H233" s="92"/>
      <c r="I233" s="483" t="s">
        <v>722</v>
      </c>
      <c r="J233" s="483"/>
      <c r="K233" s="483"/>
      <c r="L233" s="483"/>
      <c r="M233" s="504" t="s">
        <v>277</v>
      </c>
      <c r="N233" s="504"/>
      <c r="O233" s="505" t="s">
        <v>767</v>
      </c>
      <c r="P233" s="505"/>
      <c r="Q233" s="504" t="s">
        <v>25</v>
      </c>
      <c r="R233" s="504"/>
      <c r="S233" s="505" t="s">
        <v>771</v>
      </c>
      <c r="T233" s="505"/>
      <c r="U233" s="93"/>
      <c r="V233" s="93"/>
      <c r="W233" s="93"/>
      <c r="X233" s="93"/>
      <c r="Y233" s="93"/>
      <c r="Z233" s="94"/>
      <c r="AA233" s="87" t="s">
        <v>680</v>
      </c>
      <c r="AB233" s="92" t="s">
        <v>756</v>
      </c>
      <c r="AC233" s="92"/>
      <c r="AD233" s="92"/>
      <c r="AE233" s="92"/>
      <c r="AF233" s="92"/>
      <c r="AG233" s="92"/>
      <c r="AH233" s="92"/>
      <c r="AI233" s="92"/>
      <c r="AJ233" s="504" t="s">
        <v>277</v>
      </c>
      <c r="AK233" s="504"/>
      <c r="AL233" s="505" t="s">
        <v>767</v>
      </c>
      <c r="AM233" s="505"/>
      <c r="AN233" s="504" t="s">
        <v>25</v>
      </c>
      <c r="AO233" s="504"/>
      <c r="AP233" s="505" t="s">
        <v>771</v>
      </c>
      <c r="AQ233" s="511"/>
    </row>
    <row r="234" spans="1:43" s="95" customFormat="1" ht="9">
      <c r="A234" s="88" t="s">
        <v>680</v>
      </c>
      <c r="B234" s="26" t="s">
        <v>757</v>
      </c>
      <c r="C234" s="26"/>
      <c r="D234" s="26"/>
      <c r="E234" s="26"/>
      <c r="F234" s="26"/>
      <c r="G234" s="26"/>
      <c r="H234" s="26"/>
      <c r="I234" s="472" t="s">
        <v>722</v>
      </c>
      <c r="J234" s="472"/>
      <c r="K234" s="472"/>
      <c r="L234" s="472"/>
      <c r="M234" s="505" t="s">
        <v>277</v>
      </c>
      <c r="N234" s="505"/>
      <c r="O234" s="508" t="s">
        <v>307</v>
      </c>
      <c r="P234" s="508"/>
      <c r="Q234" s="505" t="s">
        <v>26</v>
      </c>
      <c r="R234" s="505"/>
      <c r="S234" s="508" t="s">
        <v>771</v>
      </c>
      <c r="T234" s="508"/>
      <c r="U234" s="93"/>
      <c r="V234" s="93"/>
      <c r="W234" s="93"/>
      <c r="X234" s="93"/>
      <c r="Y234" s="93"/>
      <c r="Z234" s="94"/>
      <c r="AA234" s="88" t="s">
        <v>680</v>
      </c>
      <c r="AB234" s="26" t="s">
        <v>757</v>
      </c>
      <c r="AC234" s="26"/>
      <c r="AD234" s="26"/>
      <c r="AE234" s="26"/>
      <c r="AF234" s="26"/>
      <c r="AG234" s="26"/>
      <c r="AH234" s="26"/>
      <c r="AI234" s="26"/>
      <c r="AJ234" s="505" t="s">
        <v>277</v>
      </c>
      <c r="AK234" s="505"/>
      <c r="AL234" s="508" t="s">
        <v>307</v>
      </c>
      <c r="AM234" s="508"/>
      <c r="AN234" s="505" t="s">
        <v>26</v>
      </c>
      <c r="AO234" s="505"/>
      <c r="AP234" s="508" t="s">
        <v>771</v>
      </c>
      <c r="AQ234" s="514"/>
    </row>
    <row r="235" spans="1:43" s="95" customFormat="1" ht="9">
      <c r="A235" s="87" t="s">
        <v>680</v>
      </c>
      <c r="B235" s="92" t="s">
        <v>758</v>
      </c>
      <c r="C235" s="92"/>
      <c r="D235" s="92"/>
      <c r="E235" s="92"/>
      <c r="F235" s="92"/>
      <c r="G235" s="92"/>
      <c r="H235" s="92"/>
      <c r="I235" s="483" t="s">
        <v>722</v>
      </c>
      <c r="J235" s="483"/>
      <c r="K235" s="483"/>
      <c r="L235" s="483"/>
      <c r="M235" s="504" t="s">
        <v>266</v>
      </c>
      <c r="N235" s="504"/>
      <c r="O235" s="505" t="s">
        <v>767</v>
      </c>
      <c r="P235" s="505"/>
      <c r="Q235" s="504" t="s">
        <v>28</v>
      </c>
      <c r="R235" s="504"/>
      <c r="S235" s="505" t="s">
        <v>771</v>
      </c>
      <c r="T235" s="505"/>
      <c r="U235" s="93"/>
      <c r="V235" s="93"/>
      <c r="W235" s="93"/>
      <c r="X235" s="93"/>
      <c r="Y235" s="93"/>
      <c r="Z235" s="94"/>
      <c r="AA235" s="87" t="s">
        <v>680</v>
      </c>
      <c r="AB235" s="92" t="s">
        <v>758</v>
      </c>
      <c r="AC235" s="92"/>
      <c r="AD235" s="92"/>
      <c r="AE235" s="92"/>
      <c r="AF235" s="92"/>
      <c r="AG235" s="92"/>
      <c r="AH235" s="92"/>
      <c r="AI235" s="92"/>
      <c r="AJ235" s="504" t="s">
        <v>266</v>
      </c>
      <c r="AK235" s="504"/>
      <c r="AL235" s="505" t="s">
        <v>767</v>
      </c>
      <c r="AM235" s="505"/>
      <c r="AN235" s="504" t="s">
        <v>28</v>
      </c>
      <c r="AO235" s="504"/>
      <c r="AP235" s="505" t="s">
        <v>771</v>
      </c>
      <c r="AQ235" s="511"/>
    </row>
    <row r="236" spans="1:43" s="95" customFormat="1" ht="9">
      <c r="A236" s="88" t="s">
        <v>680</v>
      </c>
      <c r="B236" s="26" t="s">
        <v>762</v>
      </c>
      <c r="C236" s="26"/>
      <c r="D236" s="26"/>
      <c r="E236" s="26"/>
      <c r="F236" s="26"/>
      <c r="G236" s="26"/>
      <c r="H236" s="26"/>
      <c r="I236" s="472" t="s">
        <v>722</v>
      </c>
      <c r="J236" s="472"/>
      <c r="K236" s="472"/>
      <c r="L236" s="472"/>
      <c r="M236" s="505" t="s">
        <v>772</v>
      </c>
      <c r="N236" s="505"/>
      <c r="O236" s="509" t="s">
        <v>24</v>
      </c>
      <c r="P236" s="508"/>
      <c r="Q236" s="512" t="s">
        <v>24</v>
      </c>
      <c r="R236" s="505"/>
      <c r="S236" s="509" t="s">
        <v>24</v>
      </c>
      <c r="T236" s="508"/>
      <c r="U236" s="93"/>
      <c r="V236" s="93"/>
      <c r="W236" s="93"/>
      <c r="X236" s="93"/>
      <c r="Y236" s="93"/>
      <c r="Z236" s="94"/>
      <c r="AA236" s="88" t="s">
        <v>680</v>
      </c>
      <c r="AB236" s="26" t="s">
        <v>762</v>
      </c>
      <c r="AC236" s="26"/>
      <c r="AD236" s="26"/>
      <c r="AE236" s="26"/>
      <c r="AF236" s="26"/>
      <c r="AG236" s="26"/>
      <c r="AH236" s="26"/>
      <c r="AI236" s="26"/>
      <c r="AJ236" s="505" t="s">
        <v>772</v>
      </c>
      <c r="AK236" s="505"/>
      <c r="AL236" s="509" t="s">
        <v>24</v>
      </c>
      <c r="AM236" s="508"/>
      <c r="AN236" s="512" t="s">
        <v>24</v>
      </c>
      <c r="AO236" s="505"/>
      <c r="AP236" s="509" t="s">
        <v>24</v>
      </c>
      <c r="AQ236" s="514"/>
    </row>
    <row r="237" spans="1:43" s="95" customFormat="1" ht="9">
      <c r="A237" s="87" t="s">
        <v>680</v>
      </c>
      <c r="B237" s="92" t="s">
        <v>760</v>
      </c>
      <c r="C237" s="92"/>
      <c r="D237" s="92"/>
      <c r="E237" s="92"/>
      <c r="F237" s="92"/>
      <c r="G237" s="92"/>
      <c r="H237" s="92"/>
      <c r="I237" s="483" t="s">
        <v>722</v>
      </c>
      <c r="J237" s="483"/>
      <c r="K237" s="483"/>
      <c r="L237" s="483"/>
      <c r="M237" s="504" t="s">
        <v>265</v>
      </c>
      <c r="N237" s="504"/>
      <c r="O237" s="503" t="s">
        <v>112</v>
      </c>
      <c r="P237" s="503"/>
      <c r="Q237" s="503"/>
      <c r="R237" s="503"/>
      <c r="S237" s="505" t="s">
        <v>770</v>
      </c>
      <c r="T237" s="505"/>
      <c r="U237" s="93"/>
      <c r="V237" s="93"/>
      <c r="W237" s="93"/>
      <c r="X237" s="93"/>
      <c r="Y237" s="93"/>
      <c r="Z237" s="94"/>
      <c r="AA237" s="87" t="s">
        <v>680</v>
      </c>
      <c r="AB237" s="92" t="s">
        <v>760</v>
      </c>
      <c r="AC237" s="92"/>
      <c r="AD237" s="92"/>
      <c r="AE237" s="92"/>
      <c r="AF237" s="92"/>
      <c r="AG237" s="92"/>
      <c r="AH237" s="92"/>
      <c r="AI237" s="92"/>
      <c r="AJ237" s="504" t="s">
        <v>265</v>
      </c>
      <c r="AK237" s="504"/>
      <c r="AL237" s="503" t="s">
        <v>112</v>
      </c>
      <c r="AM237" s="503"/>
      <c r="AN237" s="503"/>
      <c r="AO237" s="503"/>
      <c r="AP237" s="505" t="s">
        <v>770</v>
      </c>
      <c r="AQ237" s="511"/>
    </row>
    <row r="238" spans="1:43" s="95" customFormat="1" ht="9">
      <c r="A238" s="88" t="s">
        <v>680</v>
      </c>
      <c r="B238" s="26" t="s">
        <v>761</v>
      </c>
      <c r="C238" s="26"/>
      <c r="D238" s="26"/>
      <c r="E238" s="26"/>
      <c r="F238" s="26"/>
      <c r="G238" s="26"/>
      <c r="H238" s="26"/>
      <c r="I238" s="472" t="s">
        <v>722</v>
      </c>
      <c r="J238" s="472"/>
      <c r="K238" s="472"/>
      <c r="L238" s="472"/>
      <c r="M238" s="505" t="s">
        <v>769</v>
      </c>
      <c r="N238" s="505"/>
      <c r="O238" s="505"/>
      <c r="P238" s="505"/>
      <c r="Q238" s="505"/>
      <c r="R238" s="505"/>
      <c r="S238" s="509" t="s">
        <v>24</v>
      </c>
      <c r="T238" s="508"/>
      <c r="U238" s="93"/>
      <c r="V238" s="93"/>
      <c r="W238" s="93"/>
      <c r="X238" s="93"/>
      <c r="Y238" s="93"/>
      <c r="Z238" s="94"/>
      <c r="AA238" s="88" t="s">
        <v>680</v>
      </c>
      <c r="AB238" s="26" t="s">
        <v>761</v>
      </c>
      <c r="AC238" s="26"/>
      <c r="AD238" s="26"/>
      <c r="AE238" s="26"/>
      <c r="AF238" s="26"/>
      <c r="AG238" s="26"/>
      <c r="AH238" s="26"/>
      <c r="AI238" s="26"/>
      <c r="AJ238" s="505" t="s">
        <v>769</v>
      </c>
      <c r="AK238" s="505"/>
      <c r="AL238" s="505"/>
      <c r="AM238" s="505"/>
      <c r="AN238" s="505"/>
      <c r="AO238" s="505"/>
      <c r="AP238" s="509" t="s">
        <v>24</v>
      </c>
      <c r="AQ238" s="514"/>
    </row>
    <row r="239" spans="1:43" s="95" customFormat="1" ht="9.75" thickBot="1">
      <c r="A239" s="111" t="s">
        <v>680</v>
      </c>
      <c r="B239" s="112" t="s">
        <v>759</v>
      </c>
      <c r="C239" s="112"/>
      <c r="D239" s="112"/>
      <c r="E239" s="112"/>
      <c r="F239" s="112"/>
      <c r="G239" s="112"/>
      <c r="H239" s="112"/>
      <c r="I239" s="510" t="s">
        <v>722</v>
      </c>
      <c r="J239" s="510"/>
      <c r="K239" s="510"/>
      <c r="L239" s="510"/>
      <c r="M239" s="506" t="s">
        <v>306</v>
      </c>
      <c r="N239" s="506"/>
      <c r="O239" s="501" t="s">
        <v>24</v>
      </c>
      <c r="P239" s="502"/>
      <c r="Q239" s="506" t="s">
        <v>773</v>
      </c>
      <c r="R239" s="506"/>
      <c r="S239" s="501" t="s">
        <v>24</v>
      </c>
      <c r="T239" s="502"/>
      <c r="U239" s="97"/>
      <c r="V239" s="97"/>
      <c r="W239" s="97"/>
      <c r="X239" s="97"/>
      <c r="Y239" s="97"/>
      <c r="Z239" s="98"/>
      <c r="AA239" s="111" t="s">
        <v>680</v>
      </c>
      <c r="AB239" s="112" t="s">
        <v>759</v>
      </c>
      <c r="AC239" s="112"/>
      <c r="AD239" s="112"/>
      <c r="AE239" s="112"/>
      <c r="AF239" s="112"/>
      <c r="AG239" s="112"/>
      <c r="AH239" s="112"/>
      <c r="AI239" s="112"/>
      <c r="AJ239" s="506" t="s">
        <v>306</v>
      </c>
      <c r="AK239" s="506"/>
      <c r="AL239" s="501" t="s">
        <v>24</v>
      </c>
      <c r="AM239" s="502"/>
      <c r="AN239" s="506" t="s">
        <v>773</v>
      </c>
      <c r="AO239" s="506"/>
      <c r="AP239" s="501" t="s">
        <v>24</v>
      </c>
      <c r="AQ239" s="513"/>
    </row>
    <row r="240" spans="1:43" s="91" customFormat="1" ht="12">
      <c r="A240" s="468" t="s">
        <v>987</v>
      </c>
      <c r="B240" s="469"/>
      <c r="C240" s="48" t="s">
        <v>755</v>
      </c>
      <c r="D240" s="48"/>
      <c r="E240" s="48"/>
      <c r="F240" s="48"/>
      <c r="G240" s="48"/>
      <c r="H240" s="48"/>
      <c r="I240" s="48"/>
      <c r="J240" s="48"/>
      <c r="K240" s="48"/>
      <c r="L240" s="48"/>
      <c r="M240" s="507" t="s">
        <v>765</v>
      </c>
      <c r="N240" s="507"/>
      <c r="O240" s="507" t="s">
        <v>766</v>
      </c>
      <c r="P240" s="507"/>
      <c r="Q240" s="507" t="s">
        <v>21</v>
      </c>
      <c r="R240" s="507"/>
      <c r="S240" s="507" t="s">
        <v>768</v>
      </c>
      <c r="T240" s="507"/>
      <c r="U240" s="89"/>
      <c r="V240" s="89"/>
      <c r="W240" s="89"/>
      <c r="X240" s="89"/>
      <c r="Y240" s="89"/>
      <c r="Z240" s="90"/>
      <c r="AA240" s="110" t="s">
        <v>779</v>
      </c>
      <c r="AB240" s="89"/>
      <c r="AC240" s="89"/>
      <c r="AD240" s="89"/>
      <c r="AF240" s="473" t="s">
        <v>278</v>
      </c>
      <c r="AG240" s="473"/>
      <c r="AH240" s="473"/>
      <c r="AI240" s="473"/>
      <c r="AJ240" s="507" t="s">
        <v>765</v>
      </c>
      <c r="AK240" s="507"/>
      <c r="AL240" s="507" t="s">
        <v>766</v>
      </c>
      <c r="AM240" s="507"/>
      <c r="AN240" s="507" t="s">
        <v>21</v>
      </c>
      <c r="AO240" s="507"/>
      <c r="AP240" s="507" t="s">
        <v>768</v>
      </c>
      <c r="AQ240" s="515"/>
    </row>
    <row r="241" spans="1:43" s="95" customFormat="1" ht="9">
      <c r="A241" s="87" t="s">
        <v>680</v>
      </c>
      <c r="B241" s="92" t="s">
        <v>756</v>
      </c>
      <c r="C241" s="92"/>
      <c r="D241" s="92"/>
      <c r="E241" s="92"/>
      <c r="F241" s="92"/>
      <c r="G241" s="92"/>
      <c r="H241" s="92"/>
      <c r="I241" s="483" t="s">
        <v>722</v>
      </c>
      <c r="J241" s="483"/>
      <c r="K241" s="483"/>
      <c r="L241" s="483"/>
      <c r="M241" s="504" t="s">
        <v>277</v>
      </c>
      <c r="N241" s="504"/>
      <c r="O241" s="505" t="s">
        <v>767</v>
      </c>
      <c r="P241" s="505"/>
      <c r="Q241" s="504" t="s">
        <v>25</v>
      </c>
      <c r="R241" s="504"/>
      <c r="S241" s="505" t="s">
        <v>771</v>
      </c>
      <c r="T241" s="505"/>
      <c r="U241" s="93"/>
      <c r="V241" s="93"/>
      <c r="W241" s="93"/>
      <c r="X241" s="93"/>
      <c r="Y241" s="93"/>
      <c r="Z241" s="94"/>
      <c r="AA241" s="87" t="s">
        <v>680</v>
      </c>
      <c r="AB241" s="92" t="s">
        <v>756</v>
      </c>
      <c r="AC241" s="92"/>
      <c r="AD241" s="92"/>
      <c r="AE241" s="92"/>
      <c r="AF241" s="92"/>
      <c r="AG241" s="92"/>
      <c r="AH241" s="92"/>
      <c r="AI241" s="92"/>
      <c r="AJ241" s="504" t="s">
        <v>277</v>
      </c>
      <c r="AK241" s="504"/>
      <c r="AL241" s="505" t="s">
        <v>767</v>
      </c>
      <c r="AM241" s="505"/>
      <c r="AN241" s="504" t="s">
        <v>25</v>
      </c>
      <c r="AO241" s="504"/>
      <c r="AP241" s="505" t="s">
        <v>771</v>
      </c>
      <c r="AQ241" s="511"/>
    </row>
    <row r="242" spans="1:43" s="95" customFormat="1" ht="9">
      <c r="A242" s="88" t="s">
        <v>680</v>
      </c>
      <c r="B242" s="26" t="s">
        <v>757</v>
      </c>
      <c r="C242" s="26"/>
      <c r="D242" s="26"/>
      <c r="E242" s="26"/>
      <c r="F242" s="26"/>
      <c r="G242" s="26"/>
      <c r="H242" s="26"/>
      <c r="I242" s="472" t="s">
        <v>722</v>
      </c>
      <c r="J242" s="472"/>
      <c r="K242" s="472"/>
      <c r="L242" s="472"/>
      <c r="M242" s="505" t="s">
        <v>277</v>
      </c>
      <c r="N242" s="505"/>
      <c r="O242" s="508" t="s">
        <v>307</v>
      </c>
      <c r="P242" s="508"/>
      <c r="Q242" s="505" t="s">
        <v>26</v>
      </c>
      <c r="R242" s="505"/>
      <c r="S242" s="508" t="s">
        <v>771</v>
      </c>
      <c r="T242" s="508"/>
      <c r="U242" s="93"/>
      <c r="V242" s="93"/>
      <c r="W242" s="93"/>
      <c r="X242" s="93"/>
      <c r="Y242" s="93"/>
      <c r="Z242" s="94"/>
      <c r="AA242" s="88" t="s">
        <v>680</v>
      </c>
      <c r="AB242" s="26" t="s">
        <v>757</v>
      </c>
      <c r="AC242" s="26"/>
      <c r="AD242" s="26"/>
      <c r="AE242" s="26"/>
      <c r="AF242" s="26"/>
      <c r="AG242" s="26"/>
      <c r="AH242" s="26"/>
      <c r="AI242" s="26"/>
      <c r="AJ242" s="505" t="s">
        <v>277</v>
      </c>
      <c r="AK242" s="505"/>
      <c r="AL242" s="508" t="s">
        <v>307</v>
      </c>
      <c r="AM242" s="508"/>
      <c r="AN242" s="505" t="s">
        <v>26</v>
      </c>
      <c r="AO242" s="505"/>
      <c r="AP242" s="508" t="s">
        <v>771</v>
      </c>
      <c r="AQ242" s="514"/>
    </row>
    <row r="243" spans="1:43" s="95" customFormat="1" ht="9">
      <c r="A243" s="87" t="s">
        <v>680</v>
      </c>
      <c r="B243" s="92" t="s">
        <v>758</v>
      </c>
      <c r="C243" s="92"/>
      <c r="D243" s="92"/>
      <c r="E243" s="92"/>
      <c r="F243" s="92"/>
      <c r="G243" s="92"/>
      <c r="H243" s="92"/>
      <c r="I243" s="483" t="s">
        <v>722</v>
      </c>
      <c r="J243" s="483"/>
      <c r="K243" s="483"/>
      <c r="L243" s="483"/>
      <c r="M243" s="504" t="s">
        <v>266</v>
      </c>
      <c r="N243" s="504"/>
      <c r="O243" s="505" t="s">
        <v>767</v>
      </c>
      <c r="P243" s="505"/>
      <c r="Q243" s="504" t="s">
        <v>28</v>
      </c>
      <c r="R243" s="504"/>
      <c r="S243" s="505" t="s">
        <v>771</v>
      </c>
      <c r="T243" s="505"/>
      <c r="U243" s="93"/>
      <c r="V243" s="93"/>
      <c r="W243" s="93"/>
      <c r="X243" s="93"/>
      <c r="Y243" s="93"/>
      <c r="Z243" s="94"/>
      <c r="AA243" s="87" t="s">
        <v>680</v>
      </c>
      <c r="AB243" s="92" t="s">
        <v>758</v>
      </c>
      <c r="AC243" s="92"/>
      <c r="AD243" s="92"/>
      <c r="AE243" s="92"/>
      <c r="AF243" s="92"/>
      <c r="AG243" s="92"/>
      <c r="AH243" s="92"/>
      <c r="AI243" s="92"/>
      <c r="AJ243" s="504" t="s">
        <v>266</v>
      </c>
      <c r="AK243" s="504"/>
      <c r="AL243" s="505" t="s">
        <v>767</v>
      </c>
      <c r="AM243" s="505"/>
      <c r="AN243" s="504" t="s">
        <v>28</v>
      </c>
      <c r="AO243" s="504"/>
      <c r="AP243" s="505" t="s">
        <v>771</v>
      </c>
      <c r="AQ243" s="511"/>
    </row>
    <row r="244" spans="1:43" s="95" customFormat="1" ht="9">
      <c r="A244" s="88" t="s">
        <v>680</v>
      </c>
      <c r="B244" s="26" t="s">
        <v>762</v>
      </c>
      <c r="C244" s="26"/>
      <c r="D244" s="26"/>
      <c r="E244" s="26"/>
      <c r="F244" s="26"/>
      <c r="G244" s="26"/>
      <c r="H244" s="26"/>
      <c r="I244" s="472" t="s">
        <v>722</v>
      </c>
      <c r="J244" s="472"/>
      <c r="K244" s="472"/>
      <c r="L244" s="472"/>
      <c r="M244" s="505" t="s">
        <v>772</v>
      </c>
      <c r="N244" s="505"/>
      <c r="O244" s="509" t="s">
        <v>24</v>
      </c>
      <c r="P244" s="508"/>
      <c r="Q244" s="512" t="s">
        <v>24</v>
      </c>
      <c r="R244" s="505"/>
      <c r="S244" s="509" t="s">
        <v>24</v>
      </c>
      <c r="T244" s="508"/>
      <c r="U244" s="93"/>
      <c r="V244" s="93"/>
      <c r="W244" s="93"/>
      <c r="X244" s="93"/>
      <c r="Y244" s="93"/>
      <c r="Z244" s="94"/>
      <c r="AA244" s="88" t="s">
        <v>680</v>
      </c>
      <c r="AB244" s="26" t="s">
        <v>762</v>
      </c>
      <c r="AC244" s="26"/>
      <c r="AD244" s="26"/>
      <c r="AE244" s="26"/>
      <c r="AF244" s="26"/>
      <c r="AG244" s="26"/>
      <c r="AH244" s="26"/>
      <c r="AI244" s="26"/>
      <c r="AJ244" s="505" t="s">
        <v>772</v>
      </c>
      <c r="AK244" s="505"/>
      <c r="AL244" s="509" t="s">
        <v>24</v>
      </c>
      <c r="AM244" s="508"/>
      <c r="AN244" s="512" t="s">
        <v>24</v>
      </c>
      <c r="AO244" s="505"/>
      <c r="AP244" s="509" t="s">
        <v>24</v>
      </c>
      <c r="AQ244" s="514"/>
    </row>
    <row r="245" spans="1:43" s="95" customFormat="1" ht="9">
      <c r="A245" s="87" t="s">
        <v>680</v>
      </c>
      <c r="B245" s="92" t="s">
        <v>760</v>
      </c>
      <c r="C245" s="92"/>
      <c r="D245" s="92"/>
      <c r="E245" s="92"/>
      <c r="F245" s="92"/>
      <c r="G245" s="92"/>
      <c r="H245" s="92"/>
      <c r="I245" s="483" t="s">
        <v>722</v>
      </c>
      <c r="J245" s="483"/>
      <c r="K245" s="483"/>
      <c r="L245" s="483"/>
      <c r="M245" s="504" t="s">
        <v>265</v>
      </c>
      <c r="N245" s="504"/>
      <c r="O245" s="503" t="s">
        <v>112</v>
      </c>
      <c r="P245" s="503"/>
      <c r="Q245" s="503"/>
      <c r="R245" s="503"/>
      <c r="S245" s="505" t="s">
        <v>770</v>
      </c>
      <c r="T245" s="505"/>
      <c r="U245" s="93"/>
      <c r="V245" s="93"/>
      <c r="W245" s="93"/>
      <c r="X245" s="93"/>
      <c r="Y245" s="93"/>
      <c r="Z245" s="94"/>
      <c r="AA245" s="87" t="s">
        <v>680</v>
      </c>
      <c r="AB245" s="92" t="s">
        <v>760</v>
      </c>
      <c r="AC245" s="92"/>
      <c r="AD245" s="92"/>
      <c r="AE245" s="92"/>
      <c r="AF245" s="92"/>
      <c r="AG245" s="92"/>
      <c r="AH245" s="92"/>
      <c r="AI245" s="92"/>
      <c r="AJ245" s="504" t="s">
        <v>265</v>
      </c>
      <c r="AK245" s="504"/>
      <c r="AL245" s="503" t="s">
        <v>112</v>
      </c>
      <c r="AM245" s="503"/>
      <c r="AN245" s="503"/>
      <c r="AO245" s="503"/>
      <c r="AP245" s="505" t="s">
        <v>770</v>
      </c>
      <c r="AQ245" s="511"/>
    </row>
    <row r="246" spans="1:43" s="95" customFormat="1" ht="9">
      <c r="A246" s="88" t="s">
        <v>680</v>
      </c>
      <c r="B246" s="26" t="s">
        <v>761</v>
      </c>
      <c r="C246" s="26"/>
      <c r="D246" s="26"/>
      <c r="E246" s="26"/>
      <c r="F246" s="26"/>
      <c r="G246" s="26"/>
      <c r="H246" s="26"/>
      <c r="I246" s="472" t="s">
        <v>722</v>
      </c>
      <c r="J246" s="472"/>
      <c r="K246" s="472"/>
      <c r="L246" s="472"/>
      <c r="M246" s="505" t="s">
        <v>769</v>
      </c>
      <c r="N246" s="505"/>
      <c r="O246" s="505"/>
      <c r="P246" s="505"/>
      <c r="Q246" s="505"/>
      <c r="R246" s="505"/>
      <c r="S246" s="509" t="s">
        <v>24</v>
      </c>
      <c r="T246" s="508"/>
      <c r="U246" s="93"/>
      <c r="V246" s="93"/>
      <c r="W246" s="93"/>
      <c r="X246" s="93"/>
      <c r="Y246" s="93"/>
      <c r="Z246" s="94"/>
      <c r="AA246" s="88" t="s">
        <v>680</v>
      </c>
      <c r="AB246" s="26" t="s">
        <v>761</v>
      </c>
      <c r="AC246" s="26"/>
      <c r="AD246" s="26"/>
      <c r="AE246" s="26"/>
      <c r="AF246" s="26"/>
      <c r="AG246" s="26"/>
      <c r="AH246" s="26"/>
      <c r="AI246" s="26"/>
      <c r="AJ246" s="505" t="s">
        <v>769</v>
      </c>
      <c r="AK246" s="505"/>
      <c r="AL246" s="505"/>
      <c r="AM246" s="505"/>
      <c r="AN246" s="505"/>
      <c r="AO246" s="505"/>
      <c r="AP246" s="509" t="s">
        <v>24</v>
      </c>
      <c r="AQ246" s="514"/>
    </row>
    <row r="247" spans="1:43" s="95" customFormat="1" ht="9.75" thickBot="1">
      <c r="A247" s="111" t="s">
        <v>680</v>
      </c>
      <c r="B247" s="112" t="s">
        <v>759</v>
      </c>
      <c r="C247" s="112"/>
      <c r="D247" s="112"/>
      <c r="E247" s="112"/>
      <c r="F247" s="112"/>
      <c r="G247" s="112"/>
      <c r="H247" s="112"/>
      <c r="I247" s="510" t="s">
        <v>722</v>
      </c>
      <c r="J247" s="510"/>
      <c r="K247" s="510"/>
      <c r="L247" s="510"/>
      <c r="M247" s="506" t="s">
        <v>306</v>
      </c>
      <c r="N247" s="506"/>
      <c r="O247" s="501" t="s">
        <v>24</v>
      </c>
      <c r="P247" s="502"/>
      <c r="Q247" s="506" t="s">
        <v>773</v>
      </c>
      <c r="R247" s="506"/>
      <c r="S247" s="501" t="s">
        <v>24</v>
      </c>
      <c r="T247" s="502"/>
      <c r="U247" s="97"/>
      <c r="V247" s="97"/>
      <c r="W247" s="97"/>
      <c r="X247" s="97"/>
      <c r="Y247" s="97"/>
      <c r="Z247" s="98"/>
      <c r="AA247" s="111" t="s">
        <v>680</v>
      </c>
      <c r="AB247" s="112" t="s">
        <v>759</v>
      </c>
      <c r="AC247" s="112"/>
      <c r="AD247" s="112"/>
      <c r="AE247" s="112"/>
      <c r="AF247" s="112"/>
      <c r="AG247" s="112"/>
      <c r="AH247" s="112"/>
      <c r="AI247" s="112"/>
      <c r="AJ247" s="506" t="s">
        <v>306</v>
      </c>
      <c r="AK247" s="506"/>
      <c r="AL247" s="501" t="s">
        <v>24</v>
      </c>
      <c r="AM247" s="502"/>
      <c r="AN247" s="506" t="s">
        <v>773</v>
      </c>
      <c r="AO247" s="506"/>
      <c r="AP247" s="501" t="s">
        <v>24</v>
      </c>
      <c r="AQ247" s="513"/>
    </row>
  </sheetData>
  <mergeCells count="1403">
    <mergeCell ref="AJ247:AK247"/>
    <mergeCell ref="AL247:AM247"/>
    <mergeCell ref="AN247:AO247"/>
    <mergeCell ref="AP247:AQ247"/>
    <mergeCell ref="AN244:AO244"/>
    <mergeCell ref="AP244:AQ244"/>
    <mergeCell ref="AJ245:AK245"/>
    <mergeCell ref="AL245:AO245"/>
    <mergeCell ref="AP245:AQ245"/>
    <mergeCell ref="AJ246:AO246"/>
    <mergeCell ref="AP246:AQ246"/>
    <mergeCell ref="AL242:AM242"/>
    <mergeCell ref="AN242:AO242"/>
    <mergeCell ref="AP242:AQ242"/>
    <mergeCell ref="AJ243:AK243"/>
    <mergeCell ref="AL243:AM243"/>
    <mergeCell ref="AN243:AO243"/>
    <mergeCell ref="AP243:AQ243"/>
    <mergeCell ref="AL241:AM241"/>
    <mergeCell ref="AN241:AO241"/>
    <mergeCell ref="AP241:AQ241"/>
    <mergeCell ref="AP237:AQ237"/>
    <mergeCell ref="AJ238:AO238"/>
    <mergeCell ref="AP238:AQ238"/>
    <mergeCell ref="AJ239:AK239"/>
    <mergeCell ref="AL239:AM239"/>
    <mergeCell ref="AN239:AO239"/>
    <mergeCell ref="AP239:AQ239"/>
    <mergeCell ref="AJ235:AK235"/>
    <mergeCell ref="AL235:AM235"/>
    <mergeCell ref="AN235:AO235"/>
    <mergeCell ref="AP235:AQ235"/>
    <mergeCell ref="AJ236:AK236"/>
    <mergeCell ref="AL236:AM236"/>
    <mergeCell ref="AN236:AO236"/>
    <mergeCell ref="AP236:AQ236"/>
    <mergeCell ref="AN233:AO233"/>
    <mergeCell ref="AP233:AQ233"/>
    <mergeCell ref="AJ234:AK234"/>
    <mergeCell ref="AL234:AM234"/>
    <mergeCell ref="AN234:AO234"/>
    <mergeCell ref="AP234:AQ234"/>
    <mergeCell ref="AP230:AQ230"/>
    <mergeCell ref="AJ231:AK231"/>
    <mergeCell ref="AL231:AM231"/>
    <mergeCell ref="AN231:AO231"/>
    <mergeCell ref="AP231:AQ231"/>
    <mergeCell ref="AJ232:AK232"/>
    <mergeCell ref="AL232:AM232"/>
    <mergeCell ref="AN232:AO232"/>
    <mergeCell ref="AP232:AQ232"/>
    <mergeCell ref="AJ230:AO230"/>
    <mergeCell ref="AJ240:AK240"/>
    <mergeCell ref="AL240:AM240"/>
    <mergeCell ref="AN240:AO240"/>
    <mergeCell ref="AP240:AQ240"/>
    <mergeCell ref="AN228:AO228"/>
    <mergeCell ref="AP228:AQ228"/>
    <mergeCell ref="AJ229:AK229"/>
    <mergeCell ref="AL229:AO229"/>
    <mergeCell ref="AP229:AQ229"/>
    <mergeCell ref="AJ226:AK226"/>
    <mergeCell ref="AL226:AM226"/>
    <mergeCell ref="AN226:AO226"/>
    <mergeCell ref="AP226:AQ226"/>
    <mergeCell ref="AJ227:AK227"/>
    <mergeCell ref="AL227:AM227"/>
    <mergeCell ref="AN227:AO227"/>
    <mergeCell ref="AP227:AQ227"/>
    <mergeCell ref="AJ224:AK224"/>
    <mergeCell ref="AL224:AM224"/>
    <mergeCell ref="AN224:AO224"/>
    <mergeCell ref="AP224:AQ224"/>
    <mergeCell ref="AJ225:AK225"/>
    <mergeCell ref="AL225:AM225"/>
    <mergeCell ref="AN225:AO225"/>
    <mergeCell ref="AP225:AQ225"/>
    <mergeCell ref="AP221:AQ221"/>
    <mergeCell ref="AJ222:AO222"/>
    <mergeCell ref="AP222:AQ222"/>
    <mergeCell ref="AJ223:AK223"/>
    <mergeCell ref="AL223:AM223"/>
    <mergeCell ref="AN223:AO223"/>
    <mergeCell ref="AP223:AQ223"/>
    <mergeCell ref="AJ219:AK219"/>
    <mergeCell ref="AL219:AM219"/>
    <mergeCell ref="AN219:AO219"/>
    <mergeCell ref="AP219:AQ219"/>
    <mergeCell ref="AJ220:AK220"/>
    <mergeCell ref="AL220:AM220"/>
    <mergeCell ref="AN220:AO220"/>
    <mergeCell ref="AP220:AQ220"/>
    <mergeCell ref="AJ217:AK217"/>
    <mergeCell ref="AL217:AM217"/>
    <mergeCell ref="AN217:AO217"/>
    <mergeCell ref="AP217:AQ217"/>
    <mergeCell ref="AJ218:AK218"/>
    <mergeCell ref="AL218:AM218"/>
    <mergeCell ref="AN218:AO218"/>
    <mergeCell ref="AP218:AQ218"/>
    <mergeCell ref="AL221:AO221"/>
    <mergeCell ref="AP214:AQ214"/>
    <mergeCell ref="AJ215:AK215"/>
    <mergeCell ref="AL215:AM215"/>
    <mergeCell ref="AN215:AO215"/>
    <mergeCell ref="AP215:AQ215"/>
    <mergeCell ref="AJ216:AK216"/>
    <mergeCell ref="AL216:AM216"/>
    <mergeCell ref="AN216:AO216"/>
    <mergeCell ref="AP216:AQ216"/>
    <mergeCell ref="AJ212:AK212"/>
    <mergeCell ref="AL212:AM212"/>
    <mergeCell ref="AN212:AO212"/>
    <mergeCell ref="AP212:AQ212"/>
    <mergeCell ref="AJ213:AK213"/>
    <mergeCell ref="AL213:AO213"/>
    <mergeCell ref="AP213:AQ213"/>
    <mergeCell ref="AJ210:AK210"/>
    <mergeCell ref="AL210:AM210"/>
    <mergeCell ref="AN210:AO210"/>
    <mergeCell ref="AP210:AQ210"/>
    <mergeCell ref="AJ211:AK211"/>
    <mergeCell ref="AL211:AM211"/>
    <mergeCell ref="AN211:AO211"/>
    <mergeCell ref="AP211:AQ211"/>
    <mergeCell ref="AN208:AO208"/>
    <mergeCell ref="AP208:AQ208"/>
    <mergeCell ref="AJ209:AK209"/>
    <mergeCell ref="AL209:AM209"/>
    <mergeCell ref="AN209:AO209"/>
    <mergeCell ref="AP209:AQ209"/>
    <mergeCell ref="AJ206:AO206"/>
    <mergeCell ref="AP206:AQ206"/>
    <mergeCell ref="AJ207:AK207"/>
    <mergeCell ref="AL207:AM207"/>
    <mergeCell ref="AN207:AO207"/>
    <mergeCell ref="AP207:AQ207"/>
    <mergeCell ref="AL204:AM204"/>
    <mergeCell ref="AN204:AO204"/>
    <mergeCell ref="AP204:AQ204"/>
    <mergeCell ref="AJ205:AK205"/>
    <mergeCell ref="AL205:AO205"/>
    <mergeCell ref="AP205:AQ205"/>
    <mergeCell ref="Q200:R200"/>
    <mergeCell ref="I246:L246"/>
    <mergeCell ref="M246:R246"/>
    <mergeCell ref="S246:T246"/>
    <mergeCell ref="I247:L247"/>
    <mergeCell ref="M247:N247"/>
    <mergeCell ref="O247:P247"/>
    <mergeCell ref="Q247:R247"/>
    <mergeCell ref="S247:T247"/>
    <mergeCell ref="I245:L245"/>
    <mergeCell ref="M245:N245"/>
    <mergeCell ref="O245:R245"/>
    <mergeCell ref="S245:T245"/>
    <mergeCell ref="AJ244:AK244"/>
    <mergeCell ref="AL244:AM244"/>
    <mergeCell ref="I244:L244"/>
    <mergeCell ref="M244:N244"/>
    <mergeCell ref="O244:P244"/>
    <mergeCell ref="Q244:R244"/>
    <mergeCell ref="S244:T244"/>
    <mergeCell ref="I243:L243"/>
    <mergeCell ref="M243:N243"/>
    <mergeCell ref="O243:P243"/>
    <mergeCell ref="Q243:R243"/>
    <mergeCell ref="S243:T243"/>
    <mergeCell ref="I242:L242"/>
    <mergeCell ref="AJ208:AK208"/>
    <mergeCell ref="AL208:AM208"/>
    <mergeCell ref="AJ228:AK228"/>
    <mergeCell ref="AL228:AM228"/>
    <mergeCell ref="AJ233:AK233"/>
    <mergeCell ref="AL233:AM233"/>
    <mergeCell ref="M242:N242"/>
    <mergeCell ref="O242:P242"/>
    <mergeCell ref="Q242:R242"/>
    <mergeCell ref="S242:T242"/>
    <mergeCell ref="AJ242:AK242"/>
    <mergeCell ref="I241:L241"/>
    <mergeCell ref="M241:N241"/>
    <mergeCell ref="O241:P241"/>
    <mergeCell ref="Q241:R241"/>
    <mergeCell ref="S241:T241"/>
    <mergeCell ref="A240:B240"/>
    <mergeCell ref="M240:N240"/>
    <mergeCell ref="O240:P240"/>
    <mergeCell ref="Q240:R240"/>
    <mergeCell ref="S240:T240"/>
    <mergeCell ref="S238:T238"/>
    <mergeCell ref="I239:L239"/>
    <mergeCell ref="M239:N239"/>
    <mergeCell ref="O239:P239"/>
    <mergeCell ref="Q239:R239"/>
    <mergeCell ref="S239:T239"/>
    <mergeCell ref="AJ241:AK241"/>
    <mergeCell ref="I237:L237"/>
    <mergeCell ref="M237:N237"/>
    <mergeCell ref="O237:R237"/>
    <mergeCell ref="S237:T237"/>
    <mergeCell ref="AJ237:AK237"/>
    <mergeCell ref="AL237:AO237"/>
    <mergeCell ref="I236:L236"/>
    <mergeCell ref="M236:N236"/>
    <mergeCell ref="O236:P236"/>
    <mergeCell ref="Q236:R236"/>
    <mergeCell ref="S236:T236"/>
    <mergeCell ref="I235:L235"/>
    <mergeCell ref="M235:N235"/>
    <mergeCell ref="O235:P235"/>
    <mergeCell ref="Q235:R235"/>
    <mergeCell ref="S235:T235"/>
    <mergeCell ref="I234:L234"/>
    <mergeCell ref="M234:N234"/>
    <mergeCell ref="O234:P234"/>
    <mergeCell ref="Q234:R234"/>
    <mergeCell ref="S234:T234"/>
    <mergeCell ref="I233:L233"/>
    <mergeCell ref="M233:N233"/>
    <mergeCell ref="O233:P233"/>
    <mergeCell ref="Q233:R233"/>
    <mergeCell ref="S233:T233"/>
    <mergeCell ref="M232:N232"/>
    <mergeCell ref="O232:P232"/>
    <mergeCell ref="Q232:R232"/>
    <mergeCell ref="S232:T232"/>
    <mergeCell ref="I231:L231"/>
    <mergeCell ref="M231:N231"/>
    <mergeCell ref="O231:P231"/>
    <mergeCell ref="Q231:R231"/>
    <mergeCell ref="S231:T231"/>
    <mergeCell ref="S229:T229"/>
    <mergeCell ref="I230:L230"/>
    <mergeCell ref="M230:R230"/>
    <mergeCell ref="S230:T230"/>
    <mergeCell ref="I228:L228"/>
    <mergeCell ref="M228:N228"/>
    <mergeCell ref="O228:P228"/>
    <mergeCell ref="Q228:R228"/>
    <mergeCell ref="S228:T228"/>
    <mergeCell ref="I227:L227"/>
    <mergeCell ref="M227:N227"/>
    <mergeCell ref="O227:P227"/>
    <mergeCell ref="Q227:R227"/>
    <mergeCell ref="S227:T227"/>
    <mergeCell ref="I226:L226"/>
    <mergeCell ref="M226:N226"/>
    <mergeCell ref="O226:P226"/>
    <mergeCell ref="Q226:R226"/>
    <mergeCell ref="S226:T226"/>
    <mergeCell ref="I225:L225"/>
    <mergeCell ref="M225:N225"/>
    <mergeCell ref="O225:P225"/>
    <mergeCell ref="Q225:R225"/>
    <mergeCell ref="S225:T225"/>
    <mergeCell ref="M224:N224"/>
    <mergeCell ref="O224:P224"/>
    <mergeCell ref="Q224:R224"/>
    <mergeCell ref="S224:T224"/>
    <mergeCell ref="S222:T222"/>
    <mergeCell ref="I223:L223"/>
    <mergeCell ref="M223:N223"/>
    <mergeCell ref="O223:P223"/>
    <mergeCell ref="Q223:R223"/>
    <mergeCell ref="S223:T223"/>
    <mergeCell ref="I222:L222"/>
    <mergeCell ref="M222:R222"/>
    <mergeCell ref="I221:L221"/>
    <mergeCell ref="M221:N221"/>
    <mergeCell ref="O221:R221"/>
    <mergeCell ref="S221:T221"/>
    <mergeCell ref="AJ221:AK221"/>
    <mergeCell ref="I220:L220"/>
    <mergeCell ref="M220:N220"/>
    <mergeCell ref="O220:P220"/>
    <mergeCell ref="Q220:R220"/>
    <mergeCell ref="S220:T220"/>
    <mergeCell ref="I219:L219"/>
    <mergeCell ref="M219:N219"/>
    <mergeCell ref="O219:P219"/>
    <mergeCell ref="Q219:R219"/>
    <mergeCell ref="S219:T219"/>
    <mergeCell ref="I218:L218"/>
    <mergeCell ref="M218:N218"/>
    <mergeCell ref="O218:P218"/>
    <mergeCell ref="Q218:R218"/>
    <mergeCell ref="S218:T218"/>
    <mergeCell ref="I217:L217"/>
    <mergeCell ref="M217:N217"/>
    <mergeCell ref="O217:P217"/>
    <mergeCell ref="Q217:R217"/>
    <mergeCell ref="S217:T217"/>
    <mergeCell ref="M216:N216"/>
    <mergeCell ref="O216:P216"/>
    <mergeCell ref="Q216:R216"/>
    <mergeCell ref="S216:T216"/>
    <mergeCell ref="I215:L215"/>
    <mergeCell ref="M215:N215"/>
    <mergeCell ref="O215:P215"/>
    <mergeCell ref="Q215:R215"/>
    <mergeCell ref="S215:T215"/>
    <mergeCell ref="S213:T213"/>
    <mergeCell ref="I214:L214"/>
    <mergeCell ref="M214:R214"/>
    <mergeCell ref="S214:T214"/>
    <mergeCell ref="AJ214:AO214"/>
    <mergeCell ref="I212:L212"/>
    <mergeCell ref="M212:N212"/>
    <mergeCell ref="O212:P212"/>
    <mergeCell ref="Q212:R212"/>
    <mergeCell ref="S212:T212"/>
    <mergeCell ref="O203:P203"/>
    <mergeCell ref="Q203:R203"/>
    <mergeCell ref="S203:T203"/>
    <mergeCell ref="AJ203:AK203"/>
    <mergeCell ref="I202:L202"/>
    <mergeCell ref="M202:N202"/>
    <mergeCell ref="O202:P202"/>
    <mergeCell ref="Q202:R202"/>
    <mergeCell ref="S202:T202"/>
    <mergeCell ref="AJ202:AK202"/>
    <mergeCell ref="I211:L211"/>
    <mergeCell ref="M211:N211"/>
    <mergeCell ref="O211:P211"/>
    <mergeCell ref="Q211:R211"/>
    <mergeCell ref="S211:T211"/>
    <mergeCell ref="I210:L210"/>
    <mergeCell ref="M210:N210"/>
    <mergeCell ref="O210:P210"/>
    <mergeCell ref="Q210:R210"/>
    <mergeCell ref="S210:T210"/>
    <mergeCell ref="Q209:R209"/>
    <mergeCell ref="S209:T209"/>
    <mergeCell ref="M208:N208"/>
    <mergeCell ref="O208:P208"/>
    <mergeCell ref="Q208:R208"/>
    <mergeCell ref="S208:T208"/>
    <mergeCell ref="S206:T206"/>
    <mergeCell ref="I207:L207"/>
    <mergeCell ref="M207:N207"/>
    <mergeCell ref="O207:P207"/>
    <mergeCell ref="Q207:R207"/>
    <mergeCell ref="S207:T207"/>
    <mergeCell ref="I201:L201"/>
    <mergeCell ref="M201:N201"/>
    <mergeCell ref="O201:P201"/>
    <mergeCell ref="Q201:R201"/>
    <mergeCell ref="S201:T201"/>
    <mergeCell ref="AJ192:AK192"/>
    <mergeCell ref="AL192:AM192"/>
    <mergeCell ref="AN192:AO192"/>
    <mergeCell ref="AP192:AQ192"/>
    <mergeCell ref="AJ198:AO198"/>
    <mergeCell ref="AP198:AQ198"/>
    <mergeCell ref="AL195:AM195"/>
    <mergeCell ref="AL193:AM193"/>
    <mergeCell ref="AN193:AO193"/>
    <mergeCell ref="AP193:AQ193"/>
    <mergeCell ref="AJ201:AK201"/>
    <mergeCell ref="AL201:AM201"/>
    <mergeCell ref="AN201:AO201"/>
    <mergeCell ref="AJ196:AK196"/>
    <mergeCell ref="AL196:AM196"/>
    <mergeCell ref="AJ197:AK197"/>
    <mergeCell ref="AL197:AO197"/>
    <mergeCell ref="O196:P196"/>
    <mergeCell ref="Q196:R196"/>
    <mergeCell ref="Q193:R193"/>
    <mergeCell ref="M192:N192"/>
    <mergeCell ref="O192:P192"/>
    <mergeCell ref="Q192:R192"/>
    <mergeCell ref="I193:L193"/>
    <mergeCell ref="M200:N200"/>
    <mergeCell ref="S200:T200"/>
    <mergeCell ref="AJ200:AK200"/>
    <mergeCell ref="AL202:AM202"/>
    <mergeCell ref="AN202:AO202"/>
    <mergeCell ref="AJ193:AK193"/>
    <mergeCell ref="AJ194:AK194"/>
    <mergeCell ref="AL194:AM194"/>
    <mergeCell ref="AJ195:AK195"/>
    <mergeCell ref="AL199:AM199"/>
    <mergeCell ref="AN199:AO199"/>
    <mergeCell ref="AJ199:AK199"/>
    <mergeCell ref="AP199:AQ199"/>
    <mergeCell ref="AP202:AQ202"/>
    <mergeCell ref="AN196:AO196"/>
    <mergeCell ref="AP196:AQ196"/>
    <mergeCell ref="AP197:AQ197"/>
    <mergeCell ref="AN194:AO194"/>
    <mergeCell ref="AP194:AQ194"/>
    <mergeCell ref="AN195:AO195"/>
    <mergeCell ref="AP195:AQ195"/>
    <mergeCell ref="AP201:AQ201"/>
    <mergeCell ref="AL200:AM200"/>
    <mergeCell ref="AN200:AO200"/>
    <mergeCell ref="AP200:AQ200"/>
    <mergeCell ref="AL203:AM203"/>
    <mergeCell ref="AN203:AO203"/>
    <mergeCell ref="AP203:AQ203"/>
    <mergeCell ref="I238:L238"/>
    <mergeCell ref="M238:R238"/>
    <mergeCell ref="A232:B232"/>
    <mergeCell ref="I229:L229"/>
    <mergeCell ref="M229:N229"/>
    <mergeCell ref="O229:R229"/>
    <mergeCell ref="A224:B224"/>
    <mergeCell ref="A216:B216"/>
    <mergeCell ref="I213:L213"/>
    <mergeCell ref="M213:N213"/>
    <mergeCell ref="O213:R213"/>
    <mergeCell ref="A208:B208"/>
    <mergeCell ref="I206:L206"/>
    <mergeCell ref="M206:R206"/>
    <mergeCell ref="I209:L209"/>
    <mergeCell ref="M209:N209"/>
    <mergeCell ref="O209:P209"/>
    <mergeCell ref="I205:L205"/>
    <mergeCell ref="M205:N205"/>
    <mergeCell ref="O205:R205"/>
    <mergeCell ref="S205:T205"/>
    <mergeCell ref="AJ204:AK204"/>
    <mergeCell ref="I204:L204"/>
    <mergeCell ref="M204:N204"/>
    <mergeCell ref="O204:P204"/>
    <mergeCell ref="Q204:R204"/>
    <mergeCell ref="S204:T204"/>
    <mergeCell ref="I203:L203"/>
    <mergeCell ref="M203:N203"/>
    <mergeCell ref="A200:B200"/>
    <mergeCell ref="S199:T199"/>
    <mergeCell ref="O197:R197"/>
    <mergeCell ref="M193:N193"/>
    <mergeCell ref="M194:N194"/>
    <mergeCell ref="M195:N195"/>
    <mergeCell ref="M196:N196"/>
    <mergeCell ref="M197:N197"/>
    <mergeCell ref="M199:N199"/>
    <mergeCell ref="O200:P200"/>
    <mergeCell ref="I196:L196"/>
    <mergeCell ref="I197:L197"/>
    <mergeCell ref="O193:P193"/>
    <mergeCell ref="S192:T192"/>
    <mergeCell ref="S193:T193"/>
    <mergeCell ref="S194:T194"/>
    <mergeCell ref="S195:T195"/>
    <mergeCell ref="S196:T196"/>
    <mergeCell ref="S197:T197"/>
    <mergeCell ref="I198:L198"/>
    <mergeCell ref="O194:P194"/>
    <mergeCell ref="Q194:R194"/>
    <mergeCell ref="S198:T198"/>
    <mergeCell ref="O199:P199"/>
    <mergeCell ref="Q199:R199"/>
    <mergeCell ref="M198:R198"/>
    <mergeCell ref="I199:L199"/>
    <mergeCell ref="I194:L194"/>
    <mergeCell ref="I195:L195"/>
    <mergeCell ref="A192:B192"/>
    <mergeCell ref="O195:P195"/>
    <mergeCell ref="Q195:R195"/>
    <mergeCell ref="A1:B1"/>
    <mergeCell ref="O1:P1"/>
    <mergeCell ref="AC1:AD1"/>
    <mergeCell ref="B2:C2"/>
    <mergeCell ref="D2:F2"/>
    <mergeCell ref="G2:H2"/>
    <mergeCell ref="I2:J2"/>
    <mergeCell ref="K2:L2"/>
    <mergeCell ref="M2:N2"/>
    <mergeCell ref="P2:Q2"/>
    <mergeCell ref="R2:T2"/>
    <mergeCell ref="U2:V2"/>
    <mergeCell ref="W2:X2"/>
    <mergeCell ref="Y2:Z2"/>
    <mergeCell ref="AA2:AB2"/>
    <mergeCell ref="AD2:AE2"/>
    <mergeCell ref="AF2:AH2"/>
    <mergeCell ref="AI2:AJ2"/>
    <mergeCell ref="AK2:AL2"/>
    <mergeCell ref="AM2:AN2"/>
    <mergeCell ref="AO2:AP2"/>
    <mergeCell ref="B3:C3"/>
    <mergeCell ref="D3:F3"/>
    <mergeCell ref="G3:H3"/>
    <mergeCell ref="I3:J3"/>
    <mergeCell ref="K3:L3"/>
    <mergeCell ref="M3:N3"/>
    <mergeCell ref="P3:Q3"/>
    <mergeCell ref="R3:T3"/>
    <mergeCell ref="U3:V3"/>
    <mergeCell ref="W3:X3"/>
    <mergeCell ref="Y3:Z3"/>
    <mergeCell ref="AA3:AB3"/>
    <mergeCell ref="AD3:AE3"/>
    <mergeCell ref="AF3:AH3"/>
    <mergeCell ref="AI3:AJ3"/>
    <mergeCell ref="AK3:AL3"/>
    <mergeCell ref="AM3:AN3"/>
    <mergeCell ref="AO3:AP3"/>
    <mergeCell ref="B4:C4"/>
    <mergeCell ref="D4:E4"/>
    <mergeCell ref="F4:G4"/>
    <mergeCell ref="H4:N4"/>
    <mergeCell ref="P4:Q4"/>
    <mergeCell ref="R4:S4"/>
    <mergeCell ref="T4:U4"/>
    <mergeCell ref="V4:AB4"/>
    <mergeCell ref="AD4:AE4"/>
    <mergeCell ref="AF4:AG4"/>
    <mergeCell ref="AH4:AI4"/>
    <mergeCell ref="AJ4:AP4"/>
    <mergeCell ref="A5:B5"/>
    <mergeCell ref="O5:P5"/>
    <mergeCell ref="AC5:AD5"/>
    <mergeCell ref="B6:C6"/>
    <mergeCell ref="D6:F6"/>
    <mergeCell ref="G6:H6"/>
    <mergeCell ref="I6:J6"/>
    <mergeCell ref="K6:L6"/>
    <mergeCell ref="M6:N6"/>
    <mergeCell ref="P6:Q6"/>
    <mergeCell ref="R6:T6"/>
    <mergeCell ref="U6:V6"/>
    <mergeCell ref="W6:X6"/>
    <mergeCell ref="Y6:Z6"/>
    <mergeCell ref="AA6:AB6"/>
    <mergeCell ref="AD6:AE6"/>
    <mergeCell ref="AF6:AH6"/>
    <mergeCell ref="AI6:AJ6"/>
    <mergeCell ref="AK6:AL6"/>
    <mergeCell ref="AM6:AN6"/>
    <mergeCell ref="AO6:AP6"/>
    <mergeCell ref="B7:C7"/>
    <mergeCell ref="D7:F7"/>
    <mergeCell ref="G7:H7"/>
    <mergeCell ref="I7:J7"/>
    <mergeCell ref="K7:L7"/>
    <mergeCell ref="M7:N7"/>
    <mergeCell ref="P7:Q7"/>
    <mergeCell ref="R7:T7"/>
    <mergeCell ref="U7:V7"/>
    <mergeCell ref="W7:X7"/>
    <mergeCell ref="Y7:Z7"/>
    <mergeCell ref="AA7:AB7"/>
    <mergeCell ref="AD7:AE7"/>
    <mergeCell ref="AF7:AH7"/>
    <mergeCell ref="AI7:AJ7"/>
    <mergeCell ref="AK7:AL7"/>
    <mergeCell ref="AM7:AN7"/>
    <mergeCell ref="AO7:AP7"/>
    <mergeCell ref="B8:C8"/>
    <mergeCell ref="D8:E8"/>
    <mergeCell ref="F8:G8"/>
    <mergeCell ref="H8:N8"/>
    <mergeCell ref="P8:Q8"/>
    <mergeCell ref="R8:S8"/>
    <mergeCell ref="T8:U8"/>
    <mergeCell ref="V8:AB8"/>
    <mergeCell ref="AD8:AE8"/>
    <mergeCell ref="AF8:AG8"/>
    <mergeCell ref="AH8:AI8"/>
    <mergeCell ref="AJ8:AP8"/>
    <mergeCell ref="A16:B16"/>
    <mergeCell ref="O16:P16"/>
    <mergeCell ref="B17:C17"/>
    <mergeCell ref="D17:F17"/>
    <mergeCell ref="G17:H17"/>
    <mergeCell ref="I17:J17"/>
    <mergeCell ref="K17:L17"/>
    <mergeCell ref="M17:N17"/>
    <mergeCell ref="P17:Q17"/>
    <mergeCell ref="R17:T17"/>
    <mergeCell ref="U17:V17"/>
    <mergeCell ref="W17:X17"/>
    <mergeCell ref="Y17:Z17"/>
    <mergeCell ref="AA17:AB17"/>
    <mergeCell ref="AD17:AE17"/>
    <mergeCell ref="AF17:AH17"/>
    <mergeCell ref="AI17:AJ17"/>
    <mergeCell ref="AK17:AL17"/>
    <mergeCell ref="AM17:AN17"/>
    <mergeCell ref="AO17:AP17"/>
    <mergeCell ref="B18:C18"/>
    <mergeCell ref="D18:F18"/>
    <mergeCell ref="G18:H18"/>
    <mergeCell ref="I18:J18"/>
    <mergeCell ref="K18:L18"/>
    <mergeCell ref="M18:N18"/>
    <mergeCell ref="P18:Q18"/>
    <mergeCell ref="R18:T18"/>
    <mergeCell ref="U18:V18"/>
    <mergeCell ref="W18:X18"/>
    <mergeCell ref="Y18:Z18"/>
    <mergeCell ref="AA18:AB18"/>
    <mergeCell ref="AD18:AE18"/>
    <mergeCell ref="AF18:AH18"/>
    <mergeCell ref="AI18:AJ18"/>
    <mergeCell ref="AK18:AL18"/>
    <mergeCell ref="AM18:AN18"/>
    <mergeCell ref="AO18:AP18"/>
    <mergeCell ref="B19:C19"/>
    <mergeCell ref="D19:E19"/>
    <mergeCell ref="F19:G19"/>
    <mergeCell ref="H19:N19"/>
    <mergeCell ref="P19:Q19"/>
    <mergeCell ref="R19:S19"/>
    <mergeCell ref="T19:U19"/>
    <mergeCell ref="V19:AB19"/>
    <mergeCell ref="AD19:AE19"/>
    <mergeCell ref="AF19:AG19"/>
    <mergeCell ref="AH19:AI19"/>
    <mergeCell ref="AJ19:AP19"/>
    <mergeCell ref="A20:B20"/>
    <mergeCell ref="O20:P20"/>
    <mergeCell ref="AC20:AD20"/>
    <mergeCell ref="B21:C21"/>
    <mergeCell ref="D21:F21"/>
    <mergeCell ref="G21:H21"/>
    <mergeCell ref="I21:J21"/>
    <mergeCell ref="K21:L21"/>
    <mergeCell ref="M21:N21"/>
    <mergeCell ref="P21:Q21"/>
    <mergeCell ref="R21:T21"/>
    <mergeCell ref="U21:V21"/>
    <mergeCell ref="W21:X21"/>
    <mergeCell ref="Y21:Z21"/>
    <mergeCell ref="AA21:AB21"/>
    <mergeCell ref="AD21:AE21"/>
    <mergeCell ref="AF21:AH21"/>
    <mergeCell ref="AI21:AJ21"/>
    <mergeCell ref="AK21:AL21"/>
    <mergeCell ref="AM21:AN21"/>
    <mergeCell ref="AO21:AP21"/>
    <mergeCell ref="B22:C22"/>
    <mergeCell ref="D22:F22"/>
    <mergeCell ref="G22:H22"/>
    <mergeCell ref="I22:J22"/>
    <mergeCell ref="K22:L22"/>
    <mergeCell ref="M22:N22"/>
    <mergeCell ref="P22:Q22"/>
    <mergeCell ref="R22:T22"/>
    <mergeCell ref="U22:V22"/>
    <mergeCell ref="W22:X22"/>
    <mergeCell ref="Y22:Z22"/>
    <mergeCell ref="AA22:AB22"/>
    <mergeCell ref="AD22:AE22"/>
    <mergeCell ref="AF22:AH22"/>
    <mergeCell ref="AI22:AJ22"/>
    <mergeCell ref="AK22:AL22"/>
    <mergeCell ref="AM22:AN22"/>
    <mergeCell ref="AO22:AP22"/>
    <mergeCell ref="B23:C23"/>
    <mergeCell ref="D23:E23"/>
    <mergeCell ref="F23:G23"/>
    <mergeCell ref="H23:N23"/>
    <mergeCell ref="P23:Q23"/>
    <mergeCell ref="R23:S23"/>
    <mergeCell ref="T23:U23"/>
    <mergeCell ref="V23:AB23"/>
    <mergeCell ref="AD23:AE23"/>
    <mergeCell ref="AF23:AG23"/>
    <mergeCell ref="AH23:AI23"/>
    <mergeCell ref="AJ23:AP23"/>
    <mergeCell ref="A31:B31"/>
    <mergeCell ref="O31:P31"/>
    <mergeCell ref="AC31:AD31"/>
    <mergeCell ref="B32:C32"/>
    <mergeCell ref="D32:F32"/>
    <mergeCell ref="G32:H32"/>
    <mergeCell ref="I32:J32"/>
    <mergeCell ref="K32:L32"/>
    <mergeCell ref="M32:N32"/>
    <mergeCell ref="P32:Q32"/>
    <mergeCell ref="R32:T32"/>
    <mergeCell ref="U32:V32"/>
    <mergeCell ref="W32:X32"/>
    <mergeCell ref="Y32:Z32"/>
    <mergeCell ref="AA32:AB32"/>
    <mergeCell ref="AD32:AE32"/>
    <mergeCell ref="AF32:AH32"/>
    <mergeCell ref="AI32:AJ32"/>
    <mergeCell ref="AK32:AL32"/>
    <mergeCell ref="AM32:AN32"/>
    <mergeCell ref="AO32:AP32"/>
    <mergeCell ref="B33:C33"/>
    <mergeCell ref="D33:F33"/>
    <mergeCell ref="G33:H33"/>
    <mergeCell ref="I33:J33"/>
    <mergeCell ref="K33:L33"/>
    <mergeCell ref="AF33:AH33"/>
    <mergeCell ref="AI33:AJ33"/>
    <mergeCell ref="AK33:AL33"/>
    <mergeCell ref="AM33:AN33"/>
    <mergeCell ref="M33:N33"/>
    <mergeCell ref="P33:Q33"/>
    <mergeCell ref="R33:T33"/>
    <mergeCell ref="U33:V33"/>
    <mergeCell ref="W33:X33"/>
    <mergeCell ref="Y33:Z33"/>
    <mergeCell ref="AO33:AP33"/>
    <mergeCell ref="AJ34:AP34"/>
    <mergeCell ref="B34:C34"/>
    <mergeCell ref="D34:E34"/>
    <mergeCell ref="F34:G34"/>
    <mergeCell ref="H34:N34"/>
    <mergeCell ref="P34:Q34"/>
    <mergeCell ref="R34:S34"/>
    <mergeCell ref="AA33:AB33"/>
    <mergeCell ref="AD33:AE33"/>
    <mergeCell ref="T34:U34"/>
    <mergeCell ref="V34:AB34"/>
    <mergeCell ref="AD34:AE34"/>
    <mergeCell ref="AF34:AG34"/>
    <mergeCell ref="AH34:AI34"/>
    <mergeCell ref="U36:V36"/>
    <mergeCell ref="W36:X36"/>
    <mergeCell ref="Y36:Z36"/>
    <mergeCell ref="AA36:AB36"/>
    <mergeCell ref="AF36:AH36"/>
    <mergeCell ref="A35:B35"/>
    <mergeCell ref="O35:P35"/>
    <mergeCell ref="AC35:AD35"/>
    <mergeCell ref="B36:C36"/>
    <mergeCell ref="D36:F36"/>
    <mergeCell ref="P36:Q36"/>
    <mergeCell ref="B37:C37"/>
    <mergeCell ref="D37:F37"/>
    <mergeCell ref="G37:H37"/>
    <mergeCell ref="I37:J37"/>
    <mergeCell ref="K37:L37"/>
    <mergeCell ref="R36:T36"/>
    <mergeCell ref="G36:H36"/>
    <mergeCell ref="I36:J36"/>
    <mergeCell ref="K36:L36"/>
    <mergeCell ref="M36:N36"/>
    <mergeCell ref="AI36:AJ36"/>
    <mergeCell ref="AK36:AL36"/>
    <mergeCell ref="AM36:AN36"/>
    <mergeCell ref="AO36:AP36"/>
    <mergeCell ref="AD37:AE37"/>
    <mergeCell ref="AF37:AH37"/>
    <mergeCell ref="AI37:AJ37"/>
    <mergeCell ref="AK37:AL37"/>
    <mergeCell ref="AD36:AE36"/>
    <mergeCell ref="AM37:AN37"/>
    <mergeCell ref="M37:N37"/>
    <mergeCell ref="P37:Q37"/>
    <mergeCell ref="R37:T37"/>
    <mergeCell ref="U37:V37"/>
    <mergeCell ref="W37:X37"/>
    <mergeCell ref="Y37:Z37"/>
    <mergeCell ref="AO37:AP37"/>
    <mergeCell ref="AH38:AI38"/>
    <mergeCell ref="AJ38:AP38"/>
    <mergeCell ref="B38:C38"/>
    <mergeCell ref="D38:E38"/>
    <mergeCell ref="F38:G38"/>
    <mergeCell ref="H38:N38"/>
    <mergeCell ref="P38:Q38"/>
    <mergeCell ref="R38:S38"/>
    <mergeCell ref="AA37:AB37"/>
    <mergeCell ref="V84:W84"/>
    <mergeCell ref="X84:Z84"/>
    <mergeCell ref="T38:U38"/>
    <mergeCell ref="V38:AB38"/>
    <mergeCell ref="AD38:AE38"/>
    <mergeCell ref="AF38:AG38"/>
    <mergeCell ref="AF49:AH49"/>
    <mergeCell ref="AD51:AE51"/>
    <mergeCell ref="AF51:AG51"/>
    <mergeCell ref="AH51:AI51"/>
    <mergeCell ref="A48:B48"/>
    <mergeCell ref="B49:C49"/>
    <mergeCell ref="D49:F49"/>
    <mergeCell ref="G49:H49"/>
    <mergeCell ref="I49:J49"/>
    <mergeCell ref="K49:L49"/>
    <mergeCell ref="M49:N49"/>
    <mergeCell ref="B50:C50"/>
    <mergeCell ref="D50:F50"/>
    <mergeCell ref="G50:H50"/>
    <mergeCell ref="I50:J50"/>
    <mergeCell ref="K50:L50"/>
    <mergeCell ref="M50:N50"/>
    <mergeCell ref="AC48:AD48"/>
    <mergeCell ref="AD49:AE49"/>
    <mergeCell ref="Y49:Z49"/>
    <mergeCell ref="AA49:AB49"/>
    <mergeCell ref="P50:Q50"/>
    <mergeCell ref="R50:T50"/>
    <mergeCell ref="AI49:AJ49"/>
    <mergeCell ref="AK49:AL49"/>
    <mergeCell ref="AM49:AN49"/>
    <mergeCell ref="AO49:AP49"/>
    <mergeCell ref="AD50:AE50"/>
    <mergeCell ref="AF50:AH50"/>
    <mergeCell ref="AI50:AJ50"/>
    <mergeCell ref="AK50:AL50"/>
    <mergeCell ref="AM50:AN50"/>
    <mergeCell ref="AO50:AP50"/>
    <mergeCell ref="AJ51:AP51"/>
    <mergeCell ref="O48:P48"/>
    <mergeCell ref="P49:Q49"/>
    <mergeCell ref="R49:T49"/>
    <mergeCell ref="U49:V49"/>
    <mergeCell ref="W49:X49"/>
    <mergeCell ref="U50:V50"/>
    <mergeCell ref="W50:X50"/>
    <mergeCell ref="Y50:Z50"/>
    <mergeCell ref="AA50:AB50"/>
    <mergeCell ref="P51:Q51"/>
    <mergeCell ref="R51:S51"/>
    <mergeCell ref="T51:U51"/>
    <mergeCell ref="V51:AB51"/>
    <mergeCell ref="A56:B56"/>
    <mergeCell ref="O56:P56"/>
    <mergeCell ref="B51:C51"/>
    <mergeCell ref="D51:E51"/>
    <mergeCell ref="F51:G51"/>
    <mergeCell ref="H51:N51"/>
    <mergeCell ref="AC56:AD56"/>
    <mergeCell ref="B57:C57"/>
    <mergeCell ref="D57:F57"/>
    <mergeCell ref="G57:H57"/>
    <mergeCell ref="I57:J57"/>
    <mergeCell ref="K57:L57"/>
    <mergeCell ref="M57:N57"/>
    <mergeCell ref="P57:Q57"/>
    <mergeCell ref="R57:T57"/>
    <mergeCell ref="U57:V57"/>
    <mergeCell ref="W57:X57"/>
    <mergeCell ref="Y57:Z57"/>
    <mergeCell ref="AA57:AB57"/>
    <mergeCell ref="AD57:AE57"/>
    <mergeCell ref="AF57:AH57"/>
    <mergeCell ref="AI57:AJ57"/>
    <mergeCell ref="AK57:AL57"/>
    <mergeCell ref="AM57:AN57"/>
    <mergeCell ref="AO57:AP57"/>
    <mergeCell ref="B58:C58"/>
    <mergeCell ref="D58:F58"/>
    <mergeCell ref="G58:H58"/>
    <mergeCell ref="I58:J58"/>
    <mergeCell ref="K58:L58"/>
    <mergeCell ref="M58:N58"/>
    <mergeCell ref="P58:Q58"/>
    <mergeCell ref="R58:T58"/>
    <mergeCell ref="U58:V58"/>
    <mergeCell ref="W58:X58"/>
    <mergeCell ref="Y58:Z58"/>
    <mergeCell ref="AA58:AB58"/>
    <mergeCell ref="AD58:AE58"/>
    <mergeCell ref="AF58:AH58"/>
    <mergeCell ref="AI58:AJ58"/>
    <mergeCell ref="AK58:AL58"/>
    <mergeCell ref="AM58:AN58"/>
    <mergeCell ref="AO58:AP58"/>
    <mergeCell ref="B59:C59"/>
    <mergeCell ref="D59:E59"/>
    <mergeCell ref="F59:G59"/>
    <mergeCell ref="H59:N59"/>
    <mergeCell ref="P59:Q59"/>
    <mergeCell ref="R59:S59"/>
    <mergeCell ref="T59:U59"/>
    <mergeCell ref="V59:AB59"/>
    <mergeCell ref="AD59:AE59"/>
    <mergeCell ref="AF59:AG59"/>
    <mergeCell ref="AH59:AI59"/>
    <mergeCell ref="AJ59:AP59"/>
    <mergeCell ref="A64:B64"/>
    <mergeCell ref="O64:P64"/>
    <mergeCell ref="AC64:AD64"/>
    <mergeCell ref="B65:C65"/>
    <mergeCell ref="D65:F65"/>
    <mergeCell ref="G65:H65"/>
    <mergeCell ref="I65:J65"/>
    <mergeCell ref="K65:L65"/>
    <mergeCell ref="M65:N65"/>
    <mergeCell ref="P65:Q65"/>
    <mergeCell ref="R65:T65"/>
    <mergeCell ref="U65:V65"/>
    <mergeCell ref="W65:X65"/>
    <mergeCell ref="Y65:Z65"/>
    <mergeCell ref="AA65:AB65"/>
    <mergeCell ref="AD65:AE65"/>
    <mergeCell ref="AF65:AH65"/>
    <mergeCell ref="AI65:AJ65"/>
    <mergeCell ref="AK65:AL65"/>
    <mergeCell ref="AM65:AN65"/>
    <mergeCell ref="AO65:AP65"/>
    <mergeCell ref="B66:C66"/>
    <mergeCell ref="D66:F66"/>
    <mergeCell ref="G66:H66"/>
    <mergeCell ref="I66:J66"/>
    <mergeCell ref="K66:L66"/>
    <mergeCell ref="M66:N66"/>
    <mergeCell ref="P66:Q66"/>
    <mergeCell ref="R66:T66"/>
    <mergeCell ref="U66:V66"/>
    <mergeCell ref="W66:X66"/>
    <mergeCell ref="Y66:Z66"/>
    <mergeCell ref="AA66:AB66"/>
    <mergeCell ref="AD66:AE66"/>
    <mergeCell ref="AF66:AH66"/>
    <mergeCell ref="AI66:AJ66"/>
    <mergeCell ref="AK66:AL66"/>
    <mergeCell ref="AM66:AN66"/>
    <mergeCell ref="AO66:AP66"/>
    <mergeCell ref="AF67:AG67"/>
    <mergeCell ref="AH67:AI67"/>
    <mergeCell ref="AJ67:AP67"/>
    <mergeCell ref="B67:C67"/>
    <mergeCell ref="D67:E67"/>
    <mergeCell ref="F67:G67"/>
    <mergeCell ref="H67:N67"/>
    <mergeCell ref="P67:Q67"/>
    <mergeCell ref="R67:S67"/>
    <mergeCell ref="A72:B72"/>
    <mergeCell ref="O72:P72"/>
    <mergeCell ref="AC72:AD72"/>
    <mergeCell ref="T67:U67"/>
    <mergeCell ref="V67:AB67"/>
    <mergeCell ref="AD67:AE67"/>
    <mergeCell ref="B73:C73"/>
    <mergeCell ref="D73:F73"/>
    <mergeCell ref="G73:H73"/>
    <mergeCell ref="I73:J73"/>
    <mergeCell ref="K73:L73"/>
    <mergeCell ref="M73:N73"/>
    <mergeCell ref="P73:Q73"/>
    <mergeCell ref="R73:T73"/>
    <mergeCell ref="U73:V73"/>
    <mergeCell ref="W73:X73"/>
    <mergeCell ref="Y73:Z73"/>
    <mergeCell ref="AA73:AB73"/>
    <mergeCell ref="AD73:AE73"/>
    <mergeCell ref="AF73:AH73"/>
    <mergeCell ref="AI73:AJ73"/>
    <mergeCell ref="AK73:AL73"/>
    <mergeCell ref="AM73:AN73"/>
    <mergeCell ref="AO73:AP73"/>
    <mergeCell ref="B74:C74"/>
    <mergeCell ref="D74:F74"/>
    <mergeCell ref="G74:H74"/>
    <mergeCell ref="I74:J74"/>
    <mergeCell ref="K74:L74"/>
    <mergeCell ref="M74:N74"/>
    <mergeCell ref="P74:Q74"/>
    <mergeCell ref="R74:T74"/>
    <mergeCell ref="U74:V74"/>
    <mergeCell ref="W74:X74"/>
    <mergeCell ref="Y74:Z74"/>
    <mergeCell ref="AA74:AB74"/>
    <mergeCell ref="AD74:AE74"/>
    <mergeCell ref="AF74:AH74"/>
    <mergeCell ref="AI74:AJ74"/>
    <mergeCell ref="AK74:AL74"/>
    <mergeCell ref="AM74:AN74"/>
    <mergeCell ref="AO74:AP74"/>
    <mergeCell ref="V82:W82"/>
    <mergeCell ref="AG81:AH81"/>
    <mergeCell ref="T75:U75"/>
    <mergeCell ref="V75:AB75"/>
    <mergeCell ref="B75:C75"/>
    <mergeCell ref="D75:E75"/>
    <mergeCell ref="F75:G75"/>
    <mergeCell ref="H75:N75"/>
    <mergeCell ref="P75:Q75"/>
    <mergeCell ref="R75:S75"/>
    <mergeCell ref="AD75:AE75"/>
    <mergeCell ref="AF75:AG75"/>
    <mergeCell ref="AH75:AI75"/>
    <mergeCell ref="AJ75:AP75"/>
    <mergeCell ref="V81:W81"/>
    <mergeCell ref="X81:Z81"/>
    <mergeCell ref="AA81:AB81"/>
    <mergeCell ref="AC81:AD81"/>
    <mergeCell ref="AE81:AF81"/>
    <mergeCell ref="X82:Z82"/>
    <mergeCell ref="AA82:AB82"/>
    <mergeCell ref="AC82:AD82"/>
    <mergeCell ref="AE82:AF82"/>
    <mergeCell ref="A100:B100"/>
    <mergeCell ref="AC100:AD100"/>
    <mergeCell ref="X83:Y83"/>
    <mergeCell ref="AB83:AH83"/>
    <mergeCell ref="AG82:AH82"/>
    <mergeCell ref="V83:W83"/>
    <mergeCell ref="M102:N102"/>
    <mergeCell ref="B101:C101"/>
    <mergeCell ref="D101:F101"/>
    <mergeCell ref="G101:H101"/>
    <mergeCell ref="I101:J101"/>
    <mergeCell ref="K101:L101"/>
    <mergeCell ref="M101:N101"/>
    <mergeCell ref="F103:G103"/>
    <mergeCell ref="H103:N103"/>
    <mergeCell ref="B104:G104"/>
    <mergeCell ref="O100:P100"/>
    <mergeCell ref="P101:Q101"/>
    <mergeCell ref="B102:C102"/>
    <mergeCell ref="D102:F102"/>
    <mergeCell ref="G102:H102"/>
    <mergeCell ref="I102:J102"/>
    <mergeCell ref="K102:L102"/>
    <mergeCell ref="R101:T101"/>
    <mergeCell ref="U101:V101"/>
    <mergeCell ref="W101:X101"/>
    <mergeCell ref="Y101:Z101"/>
    <mergeCell ref="AA101:AB101"/>
    <mergeCell ref="P102:Q102"/>
    <mergeCell ref="R102:T102"/>
    <mergeCell ref="U102:V102"/>
    <mergeCell ref="W102:X102"/>
    <mergeCell ref="Y102:Z102"/>
    <mergeCell ref="AA102:AB102"/>
    <mergeCell ref="P103:Q103"/>
    <mergeCell ref="R103:S103"/>
    <mergeCell ref="T103:U103"/>
    <mergeCell ref="V103:AB103"/>
    <mergeCell ref="P104:U104"/>
    <mergeCell ref="AD101:AE101"/>
    <mergeCell ref="AF101:AH101"/>
    <mergeCell ref="AI101:AJ101"/>
    <mergeCell ref="AK101:AL101"/>
    <mergeCell ref="AM101:AN101"/>
    <mergeCell ref="AO101:AP101"/>
    <mergeCell ref="AD102:AE102"/>
    <mergeCell ref="AF102:AH102"/>
    <mergeCell ref="AI102:AJ102"/>
    <mergeCell ref="AK102:AL102"/>
    <mergeCell ref="AM102:AN102"/>
    <mergeCell ref="AO102:AP102"/>
    <mergeCell ref="AD103:AE103"/>
    <mergeCell ref="AF103:AG103"/>
    <mergeCell ref="AH103:AI103"/>
    <mergeCell ref="AJ103:AP103"/>
    <mergeCell ref="AD104:AI104"/>
    <mergeCell ref="A111:B111"/>
    <mergeCell ref="O111:P111"/>
    <mergeCell ref="AC111:AD111"/>
    <mergeCell ref="B103:C103"/>
    <mergeCell ref="D103:E103"/>
    <mergeCell ref="Y112:Z112"/>
    <mergeCell ref="B112:C112"/>
    <mergeCell ref="D112:F112"/>
    <mergeCell ref="G112:H112"/>
    <mergeCell ref="I112:J112"/>
    <mergeCell ref="K112:L112"/>
    <mergeCell ref="M112:N112"/>
    <mergeCell ref="M113:N113"/>
    <mergeCell ref="AF112:AH112"/>
    <mergeCell ref="AI112:AJ112"/>
    <mergeCell ref="AK112:AL112"/>
    <mergeCell ref="AM112:AN112"/>
    <mergeCell ref="AO112:AP112"/>
    <mergeCell ref="P112:Q112"/>
    <mergeCell ref="R112:T112"/>
    <mergeCell ref="U112:V112"/>
    <mergeCell ref="W112:X112"/>
    <mergeCell ref="P113:Q113"/>
    <mergeCell ref="R113:T113"/>
    <mergeCell ref="U113:V113"/>
    <mergeCell ref="W113:X113"/>
    <mergeCell ref="Y113:Z113"/>
    <mergeCell ref="B113:C113"/>
    <mergeCell ref="D113:F113"/>
    <mergeCell ref="G113:H113"/>
    <mergeCell ref="I113:J113"/>
    <mergeCell ref="K113:L113"/>
    <mergeCell ref="R114:S114"/>
    <mergeCell ref="AF113:AH113"/>
    <mergeCell ref="AI113:AJ113"/>
    <mergeCell ref="AK113:AL113"/>
    <mergeCell ref="AM113:AN113"/>
    <mergeCell ref="AO113:AP113"/>
    <mergeCell ref="P115:U115"/>
    <mergeCell ref="AD114:AE114"/>
    <mergeCell ref="AF114:AG114"/>
    <mergeCell ref="AH114:AI114"/>
    <mergeCell ref="AJ114:AP114"/>
    <mergeCell ref="B114:C114"/>
    <mergeCell ref="D114:E114"/>
    <mergeCell ref="F114:G114"/>
    <mergeCell ref="H114:N114"/>
    <mergeCell ref="P114:Q114"/>
    <mergeCell ref="B124:C124"/>
    <mergeCell ref="D124:F124"/>
    <mergeCell ref="G124:H124"/>
    <mergeCell ref="I124:J124"/>
    <mergeCell ref="K124:L124"/>
    <mergeCell ref="B115:G115"/>
    <mergeCell ref="A122:B122"/>
    <mergeCell ref="B123:C123"/>
    <mergeCell ref="Y124:Z124"/>
    <mergeCell ref="D123:F123"/>
    <mergeCell ref="G123:H123"/>
    <mergeCell ref="I123:J123"/>
    <mergeCell ref="K123:L123"/>
    <mergeCell ref="M123:N123"/>
    <mergeCell ref="R123:T123"/>
    <mergeCell ref="U123:V123"/>
    <mergeCell ref="W123:X123"/>
    <mergeCell ref="Y123:Z123"/>
    <mergeCell ref="AK123:AL123"/>
    <mergeCell ref="AM123:AN123"/>
    <mergeCell ref="T114:U114"/>
    <mergeCell ref="V114:AB114"/>
    <mergeCell ref="A133:B133"/>
    <mergeCell ref="AA124:AB124"/>
    <mergeCell ref="T125:U125"/>
    <mergeCell ref="V125:AB125"/>
    <mergeCell ref="B125:C125"/>
    <mergeCell ref="D125:E125"/>
    <mergeCell ref="F125:G125"/>
    <mergeCell ref="H125:N125"/>
    <mergeCell ref="P125:Q125"/>
    <mergeCell ref="B135:D135"/>
    <mergeCell ref="AA134:AB134"/>
    <mergeCell ref="W134:X134"/>
    <mergeCell ref="G134:H134"/>
    <mergeCell ref="I134:J134"/>
    <mergeCell ref="B126:G126"/>
    <mergeCell ref="P126:U126"/>
    <mergeCell ref="S133:T133"/>
    <mergeCell ref="B134:D134"/>
    <mergeCell ref="E134:F134"/>
    <mergeCell ref="Y134:Z134"/>
    <mergeCell ref="T135:V135"/>
    <mergeCell ref="AF159:AG159"/>
    <mergeCell ref="AH159:AI159"/>
    <mergeCell ref="AJ159:AP159"/>
    <mergeCell ref="AD157:AE157"/>
    <mergeCell ref="AK168:AL168"/>
    <mergeCell ref="AM168:AN168"/>
    <mergeCell ref="AO168:AP168"/>
    <mergeCell ref="P157:Q157"/>
    <mergeCell ref="R157:T157"/>
    <mergeCell ref="U157:V157"/>
    <mergeCell ref="AO167:AP167"/>
    <mergeCell ref="R125:S125"/>
    <mergeCell ref="M124:N124"/>
    <mergeCell ref="P124:Q124"/>
    <mergeCell ref="R124:T124"/>
    <mergeCell ref="U124:V124"/>
    <mergeCell ref="W124:X124"/>
    <mergeCell ref="T134:V134"/>
    <mergeCell ref="R167:T167"/>
    <mergeCell ref="U167:V167"/>
    <mergeCell ref="W167:X167"/>
    <mergeCell ref="Y167:Z167"/>
    <mergeCell ref="AA167:AB167"/>
    <mergeCell ref="D160:N160"/>
    <mergeCell ref="Y147:Z147"/>
    <mergeCell ref="AA147:AB147"/>
    <mergeCell ref="AD147:AE147"/>
    <mergeCell ref="P149:Q149"/>
    <mergeCell ref="V149:AB149"/>
    <mergeCell ref="AC166:AD166"/>
    <mergeCell ref="W157:X157"/>
    <mergeCell ref="G167:H167"/>
    <mergeCell ref="R169:S169"/>
    <mergeCell ref="W168:X168"/>
    <mergeCell ref="Y168:Z168"/>
    <mergeCell ref="AA168:AB168"/>
    <mergeCell ref="AF168:AH168"/>
    <mergeCell ref="AI168:AJ168"/>
    <mergeCell ref="V169:AB169"/>
    <mergeCell ref="AD169:AE169"/>
    <mergeCell ref="AF169:AG169"/>
    <mergeCell ref="AH169:AI169"/>
    <mergeCell ref="AJ169:AP169"/>
    <mergeCell ref="AD168:AE168"/>
    <mergeCell ref="B168:C168"/>
    <mergeCell ref="D168:F168"/>
    <mergeCell ref="G168:H168"/>
    <mergeCell ref="AM157:AN157"/>
    <mergeCell ref="AD158:AE158"/>
    <mergeCell ref="AF158:AH158"/>
    <mergeCell ref="AI158:AJ158"/>
    <mergeCell ref="AK158:AL158"/>
    <mergeCell ref="T169:U169"/>
    <mergeCell ref="I168:J168"/>
    <mergeCell ref="K168:L168"/>
    <mergeCell ref="M168:N168"/>
    <mergeCell ref="P168:Q168"/>
    <mergeCell ref="R168:T168"/>
    <mergeCell ref="U168:V168"/>
    <mergeCell ref="AD167:AE167"/>
    <mergeCell ref="AF167:AH167"/>
    <mergeCell ref="AI167:AJ167"/>
    <mergeCell ref="AK167:AL167"/>
    <mergeCell ref="AM167:AN167"/>
    <mergeCell ref="P160:Q160"/>
    <mergeCell ref="R160:AB160"/>
    <mergeCell ref="R161:AB161"/>
    <mergeCell ref="A146:B146"/>
    <mergeCell ref="O146:P146"/>
    <mergeCell ref="AC146:AD146"/>
    <mergeCell ref="B158:C158"/>
    <mergeCell ref="D158:F158"/>
    <mergeCell ref="G158:H158"/>
    <mergeCell ref="I158:J158"/>
    <mergeCell ref="K158:L158"/>
    <mergeCell ref="M158:N158"/>
    <mergeCell ref="O156:P156"/>
    <mergeCell ref="B147:C147"/>
    <mergeCell ref="D147:F147"/>
    <mergeCell ref="G147:H147"/>
    <mergeCell ref="I147:J147"/>
    <mergeCell ref="K147:L147"/>
    <mergeCell ref="M147:N147"/>
    <mergeCell ref="P147:Q147"/>
    <mergeCell ref="R147:T147"/>
    <mergeCell ref="U147:V147"/>
    <mergeCell ref="W147:X147"/>
    <mergeCell ref="R159:S159"/>
    <mergeCell ref="V159:AB159"/>
    <mergeCell ref="AD149:AE149"/>
    <mergeCell ref="AD159:AE159"/>
    <mergeCell ref="AC156:AD156"/>
    <mergeCell ref="AA158:AB158"/>
    <mergeCell ref="AO157:AP157"/>
    <mergeCell ref="AM158:AN158"/>
    <mergeCell ref="AO158:AP158"/>
    <mergeCell ref="AF157:AH157"/>
    <mergeCell ref="AI157:AJ157"/>
    <mergeCell ref="AK157:AL157"/>
    <mergeCell ref="AF147:AH147"/>
    <mergeCell ref="AI147:AJ147"/>
    <mergeCell ref="AK147:AL147"/>
    <mergeCell ref="AM147:AN147"/>
    <mergeCell ref="AO147:AP147"/>
    <mergeCell ref="B148:C148"/>
    <mergeCell ref="D148:F148"/>
    <mergeCell ref="G148:H148"/>
    <mergeCell ref="I148:J148"/>
    <mergeCell ref="K148:L148"/>
    <mergeCell ref="M148:N148"/>
    <mergeCell ref="AO148:AP148"/>
    <mergeCell ref="P148:Q148"/>
    <mergeCell ref="R148:T148"/>
    <mergeCell ref="U148:V148"/>
    <mergeCell ref="W148:X148"/>
    <mergeCell ref="Y148:Z148"/>
    <mergeCell ref="AA148:AB148"/>
    <mergeCell ref="AD148:AE148"/>
    <mergeCell ref="AF148:AH148"/>
    <mergeCell ref="AI148:AJ148"/>
    <mergeCell ref="B150:C150"/>
    <mergeCell ref="D150:N150"/>
    <mergeCell ref="B149:C149"/>
    <mergeCell ref="D149:E149"/>
    <mergeCell ref="H149:N149"/>
    <mergeCell ref="R149:S149"/>
    <mergeCell ref="T149:U149"/>
    <mergeCell ref="D151:N151"/>
    <mergeCell ref="A156:B156"/>
    <mergeCell ref="B157:C157"/>
    <mergeCell ref="D157:F157"/>
    <mergeCell ref="G157:H157"/>
    <mergeCell ref="I157:J157"/>
    <mergeCell ref="K157:L157"/>
    <mergeCell ref="P158:Q158"/>
    <mergeCell ref="R158:T158"/>
    <mergeCell ref="U158:V158"/>
    <mergeCell ref="W158:X158"/>
    <mergeCell ref="Y158:Z158"/>
    <mergeCell ref="Y157:Z157"/>
    <mergeCell ref="AA157:AB157"/>
    <mergeCell ref="B177:C177"/>
    <mergeCell ref="D177:F177"/>
    <mergeCell ref="G177:H177"/>
    <mergeCell ref="I177:J177"/>
    <mergeCell ref="K177:L177"/>
    <mergeCell ref="P159:Q159"/>
    <mergeCell ref="B159:C159"/>
    <mergeCell ref="D159:E159"/>
    <mergeCell ref="H159:N159"/>
    <mergeCell ref="B160:C160"/>
    <mergeCell ref="O176:P176"/>
    <mergeCell ref="P177:Q177"/>
    <mergeCell ref="M177:N177"/>
    <mergeCell ref="I167:J167"/>
    <mergeCell ref="K167:L167"/>
    <mergeCell ref="M167:N167"/>
    <mergeCell ref="B178:C178"/>
    <mergeCell ref="D178:F178"/>
    <mergeCell ref="G178:H178"/>
    <mergeCell ref="I178:J178"/>
    <mergeCell ref="K178:L178"/>
    <mergeCell ref="M178:N178"/>
    <mergeCell ref="A176:B176"/>
    <mergeCell ref="P167:Q167"/>
    <mergeCell ref="B170:C170"/>
    <mergeCell ref="D170:N170"/>
    <mergeCell ref="B169:C169"/>
    <mergeCell ref="D169:E169"/>
    <mergeCell ref="H169:N169"/>
    <mergeCell ref="P169:Q169"/>
    <mergeCell ref="D171:N171"/>
    <mergeCell ref="A166:B166"/>
    <mergeCell ref="O166:P166"/>
    <mergeCell ref="B167:C167"/>
    <mergeCell ref="D167:F167"/>
    <mergeCell ref="L93:O93"/>
    <mergeCell ref="M96:O96"/>
    <mergeCell ref="L97:O97"/>
    <mergeCell ref="AC122:AD122"/>
    <mergeCell ref="AD123:AE123"/>
    <mergeCell ref="AD113:AE113"/>
    <mergeCell ref="AA113:AB113"/>
    <mergeCell ref="AD112:AE112"/>
    <mergeCell ref="AD115:AI115"/>
    <mergeCell ref="O122:P122"/>
    <mergeCell ref="AA123:AB123"/>
    <mergeCell ref="AA112:AB112"/>
    <mergeCell ref="P123:Q123"/>
    <mergeCell ref="W178:X178"/>
    <mergeCell ref="Y178:Z178"/>
    <mergeCell ref="B179:C179"/>
    <mergeCell ref="D179:E179"/>
    <mergeCell ref="F179:G179"/>
    <mergeCell ref="H179:N179"/>
    <mergeCell ref="AD177:AE177"/>
    <mergeCell ref="R177:T177"/>
    <mergeCell ref="U177:V177"/>
    <mergeCell ref="W177:X177"/>
    <mergeCell ref="Y177:Z177"/>
    <mergeCell ref="AA177:AB177"/>
    <mergeCell ref="AA178:AB178"/>
    <mergeCell ref="P179:Q179"/>
    <mergeCell ref="R179:S179"/>
    <mergeCell ref="T179:U179"/>
    <mergeCell ref="V179:AB179"/>
    <mergeCell ref="P178:Q178"/>
    <mergeCell ref="R178:T178"/>
    <mergeCell ref="AO123:AP123"/>
    <mergeCell ref="AD124:AE124"/>
    <mergeCell ref="AF124:AH124"/>
    <mergeCell ref="AI124:AJ124"/>
    <mergeCell ref="AK124:AL124"/>
    <mergeCell ref="AM124:AN124"/>
    <mergeCell ref="AO124:AP124"/>
    <mergeCell ref="AI178:AJ178"/>
    <mergeCell ref="AC176:AD176"/>
    <mergeCell ref="E140:F140"/>
    <mergeCell ref="G140:H140"/>
    <mergeCell ref="I140:J140"/>
    <mergeCell ref="AD125:AE125"/>
    <mergeCell ref="AF125:AG125"/>
    <mergeCell ref="AJ125:AP125"/>
    <mergeCell ref="AD126:AE126"/>
    <mergeCell ref="AF126:AP126"/>
    <mergeCell ref="AO178:AP178"/>
    <mergeCell ref="AF177:AH177"/>
    <mergeCell ref="AI177:AJ177"/>
    <mergeCell ref="AK177:AL177"/>
    <mergeCell ref="AM177:AN177"/>
    <mergeCell ref="AO177:AP177"/>
    <mergeCell ref="AK178:AL178"/>
    <mergeCell ref="AM178:AN178"/>
    <mergeCell ref="U178:V178"/>
    <mergeCell ref="AF149:AG149"/>
    <mergeCell ref="AH149:AI149"/>
    <mergeCell ref="AJ149:AP149"/>
    <mergeCell ref="AK148:AL148"/>
    <mergeCell ref="AM148:AN148"/>
    <mergeCell ref="M157:N157"/>
    <mergeCell ref="AI87:AJ87"/>
    <mergeCell ref="AA139:AB139"/>
    <mergeCell ref="AI139:AJ139"/>
    <mergeCell ref="A80:B80"/>
    <mergeCell ref="J80:K80"/>
    <mergeCell ref="AI80:AJ80"/>
    <mergeCell ref="A139:B139"/>
    <mergeCell ref="AF123:AH123"/>
    <mergeCell ref="AI123:AJ123"/>
    <mergeCell ref="K95:O95"/>
    <mergeCell ref="AF240:AI240"/>
    <mergeCell ref="AF192:AI192"/>
    <mergeCell ref="AF200:AI200"/>
    <mergeCell ref="AF208:AI208"/>
    <mergeCell ref="AF216:AI216"/>
    <mergeCell ref="AF224:AI224"/>
    <mergeCell ref="AF232:AI232"/>
    <mergeCell ref="AD178:AE178"/>
    <mergeCell ref="AF178:AH178"/>
    <mergeCell ref="U80:W80"/>
    <mergeCell ref="B140:D140"/>
    <mergeCell ref="S139:T139"/>
    <mergeCell ref="B141:D141"/>
    <mergeCell ref="AD179:AE179"/>
    <mergeCell ref="AF179:AG179"/>
    <mergeCell ref="AH179:AI179"/>
    <mergeCell ref="AJ179:AP179"/>
    <mergeCell ref="M88:O88"/>
    <mergeCell ref="L89:O89"/>
    <mergeCell ref="K90:O90"/>
    <mergeCell ref="L91:O91"/>
    <mergeCell ref="M92:O92"/>
  </mergeCells>
  <pageMargins left="0.23622047244094491" right="0.23622047244094491" top="0.35433070866141736" bottom="0.35433070866141736" header="0.31496062992125984" footer="0.31496062992125984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6:AP86"/>
  <sheetViews>
    <sheetView workbookViewId="0">
      <selection activeCell="A44" sqref="A44:AQ86"/>
    </sheetView>
  </sheetViews>
  <sheetFormatPr defaultColWidth="3.140625" defaultRowHeight="12.75"/>
  <sheetData>
    <row r="16" spans="3:41">
      <c r="C16" s="34"/>
      <c r="D16" s="34"/>
      <c r="E16" s="34"/>
      <c r="F16" s="34"/>
      <c r="G16" s="34"/>
      <c r="H16" s="34"/>
      <c r="I16" s="34"/>
      <c r="J16" s="34"/>
      <c r="K16" s="34"/>
      <c r="M16" s="34"/>
      <c r="N16" s="34"/>
      <c r="O16" s="34"/>
      <c r="P16" s="34"/>
      <c r="Q16" s="34"/>
      <c r="R16" s="34"/>
      <c r="S16" s="34"/>
      <c r="T16" s="34"/>
      <c r="U16" s="34"/>
      <c r="W16" s="34"/>
      <c r="X16" s="34"/>
      <c r="Y16" s="34"/>
      <c r="Z16" s="34"/>
      <c r="AA16" s="34"/>
      <c r="AB16" s="34"/>
      <c r="AC16" s="34"/>
      <c r="AD16" s="34"/>
      <c r="AE16" s="34"/>
      <c r="AG16" s="34"/>
      <c r="AH16" s="34"/>
      <c r="AI16" s="34"/>
      <c r="AJ16" s="34"/>
      <c r="AK16" s="34"/>
      <c r="AL16" s="34"/>
      <c r="AM16" s="34"/>
      <c r="AN16" s="34"/>
      <c r="AO16" s="34"/>
    </row>
    <row r="33" spans="1:42">
      <c r="C33" s="34"/>
      <c r="D33" s="34"/>
      <c r="E33" s="34"/>
      <c r="F33" s="34"/>
      <c r="G33" s="34"/>
      <c r="H33" s="34"/>
      <c r="I33" s="34"/>
      <c r="J33" s="34"/>
      <c r="K33" s="34"/>
      <c r="M33" s="34"/>
      <c r="N33" s="34"/>
      <c r="O33" s="34"/>
      <c r="P33" s="34"/>
      <c r="Q33" s="34"/>
      <c r="R33" s="34"/>
      <c r="S33" s="34"/>
      <c r="T33" s="34"/>
      <c r="U33" s="34"/>
      <c r="W33" s="34"/>
      <c r="X33" s="34"/>
      <c r="Y33" s="34"/>
      <c r="Z33" s="34"/>
      <c r="AA33" s="34"/>
      <c r="AB33" s="34"/>
      <c r="AC33" s="34"/>
      <c r="AD33" s="34"/>
      <c r="AE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5" spans="1:42" ht="13.5" thickBot="1"/>
    <row r="36" spans="1:42">
      <c r="A36" s="521" t="s">
        <v>262</v>
      </c>
      <c r="B36" s="469"/>
      <c r="C36" s="31" t="s">
        <v>485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2"/>
      <c r="O36" s="521" t="s">
        <v>262</v>
      </c>
      <c r="P36" s="469"/>
      <c r="Q36" s="31" t="s">
        <v>281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2"/>
      <c r="AC36" s="521" t="s">
        <v>262</v>
      </c>
      <c r="AD36" s="469"/>
      <c r="AE36" s="31" t="s">
        <v>264</v>
      </c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2"/>
    </row>
    <row r="37" spans="1:42">
      <c r="A37" s="13"/>
      <c r="B37" s="457" t="s">
        <v>187</v>
      </c>
      <c r="C37" s="457"/>
      <c r="D37" s="467" t="s">
        <v>306</v>
      </c>
      <c r="E37" s="467"/>
      <c r="F37" s="467"/>
      <c r="G37" s="463" t="s">
        <v>188</v>
      </c>
      <c r="H37" s="463"/>
      <c r="I37" s="464" t="s">
        <v>486</v>
      </c>
      <c r="J37" s="464"/>
      <c r="K37" s="463" t="s">
        <v>189</v>
      </c>
      <c r="L37" s="463"/>
      <c r="M37" s="464">
        <v>4</v>
      </c>
      <c r="N37" s="465"/>
      <c r="O37" s="13"/>
      <c r="P37" s="457" t="s">
        <v>187</v>
      </c>
      <c r="Q37" s="457"/>
      <c r="R37" s="467" t="s">
        <v>277</v>
      </c>
      <c r="S37" s="467"/>
      <c r="T37" s="467"/>
      <c r="U37" s="463" t="s">
        <v>188</v>
      </c>
      <c r="V37" s="463"/>
      <c r="W37" s="464" t="s">
        <v>282</v>
      </c>
      <c r="X37" s="464"/>
      <c r="Y37" s="463" t="s">
        <v>189</v>
      </c>
      <c r="Z37" s="463"/>
      <c r="AA37" s="464">
        <v>0</v>
      </c>
      <c r="AB37" s="465"/>
      <c r="AC37" s="13"/>
      <c r="AD37" s="457" t="s">
        <v>187</v>
      </c>
      <c r="AE37" s="457"/>
      <c r="AF37" s="467" t="s">
        <v>265</v>
      </c>
      <c r="AG37" s="467"/>
      <c r="AH37" s="467"/>
      <c r="AI37" s="463" t="s">
        <v>188</v>
      </c>
      <c r="AJ37" s="463"/>
      <c r="AK37" s="464" t="s">
        <v>23</v>
      </c>
      <c r="AL37" s="464"/>
      <c r="AM37" s="463" t="s">
        <v>189</v>
      </c>
      <c r="AN37" s="463"/>
      <c r="AO37" s="464" t="s">
        <v>182</v>
      </c>
      <c r="AP37" s="465"/>
    </row>
    <row r="38" spans="1:42">
      <c r="A38" s="14"/>
      <c r="B38" s="447" t="s">
        <v>190</v>
      </c>
      <c r="C38" s="447"/>
      <c r="D38" s="448" t="s">
        <v>24</v>
      </c>
      <c r="E38" s="448"/>
      <c r="F38" s="448"/>
      <c r="G38" s="449" t="s">
        <v>191</v>
      </c>
      <c r="H38" s="449"/>
      <c r="I38" s="347">
        <v>15</v>
      </c>
      <c r="J38" s="347"/>
      <c r="K38" s="449" t="s">
        <v>192</v>
      </c>
      <c r="L38" s="449"/>
      <c r="M38" s="347">
        <v>30</v>
      </c>
      <c r="N38" s="348"/>
      <c r="O38" s="14"/>
      <c r="P38" s="447" t="s">
        <v>190</v>
      </c>
      <c r="Q38" s="447"/>
      <c r="R38" s="448" t="s">
        <v>634</v>
      </c>
      <c r="S38" s="448"/>
      <c r="T38" s="448"/>
      <c r="U38" s="449" t="s">
        <v>191</v>
      </c>
      <c r="V38" s="449"/>
      <c r="W38" s="347">
        <v>10</v>
      </c>
      <c r="X38" s="347"/>
      <c r="Y38" s="449" t="s">
        <v>192</v>
      </c>
      <c r="Z38" s="449"/>
      <c r="AA38" s="347">
        <v>50</v>
      </c>
      <c r="AB38" s="348"/>
      <c r="AC38" s="14"/>
      <c r="AD38" s="447" t="s">
        <v>190</v>
      </c>
      <c r="AE38" s="447"/>
      <c r="AF38" s="448" t="s">
        <v>24</v>
      </c>
      <c r="AG38" s="448"/>
      <c r="AH38" s="448"/>
      <c r="AI38" s="449" t="s">
        <v>191</v>
      </c>
      <c r="AJ38" s="449"/>
      <c r="AK38" s="347">
        <v>40</v>
      </c>
      <c r="AL38" s="347"/>
      <c r="AM38" s="449" t="s">
        <v>192</v>
      </c>
      <c r="AN38" s="449"/>
      <c r="AO38" s="347">
        <v>200</v>
      </c>
      <c r="AP38" s="348"/>
    </row>
    <row r="39" spans="1:42" ht="13.5" thickBot="1">
      <c r="A39" s="33"/>
      <c r="B39" s="516" t="s">
        <v>193</v>
      </c>
      <c r="C39" s="516"/>
      <c r="D39" s="517">
        <v>20</v>
      </c>
      <c r="E39" s="517"/>
      <c r="F39" s="518" t="s">
        <v>194</v>
      </c>
      <c r="G39" s="518"/>
      <c r="H39" s="519" t="s">
        <v>487</v>
      </c>
      <c r="I39" s="519"/>
      <c r="J39" s="519"/>
      <c r="K39" s="519"/>
      <c r="L39" s="519"/>
      <c r="M39" s="519"/>
      <c r="N39" s="520"/>
      <c r="O39" s="33"/>
      <c r="P39" s="516" t="s">
        <v>193</v>
      </c>
      <c r="Q39" s="516"/>
      <c r="R39" s="517">
        <v>60</v>
      </c>
      <c r="S39" s="517"/>
      <c r="T39" s="518" t="s">
        <v>194</v>
      </c>
      <c r="U39" s="518"/>
      <c r="V39" s="519" t="s">
        <v>283</v>
      </c>
      <c r="W39" s="519"/>
      <c r="X39" s="519"/>
      <c r="Y39" s="519"/>
      <c r="Z39" s="519"/>
      <c r="AA39" s="519"/>
      <c r="AB39" s="520"/>
      <c r="AC39" s="14"/>
      <c r="AD39" s="450" t="s">
        <v>193</v>
      </c>
      <c r="AE39" s="450"/>
      <c r="AF39" s="459">
        <v>99</v>
      </c>
      <c r="AG39" s="459"/>
      <c r="AH39" s="460" t="s">
        <v>194</v>
      </c>
      <c r="AI39" s="460"/>
      <c r="AJ39" s="461" t="s">
        <v>253</v>
      </c>
      <c r="AK39" s="461"/>
      <c r="AL39" s="461"/>
      <c r="AM39" s="461"/>
      <c r="AN39" s="461"/>
      <c r="AO39" s="461"/>
      <c r="AP39" s="462"/>
    </row>
    <row r="40" spans="1:42">
      <c r="A40" s="521" t="s">
        <v>261</v>
      </c>
      <c r="B40" s="469"/>
      <c r="C40" s="31" t="s">
        <v>279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2"/>
      <c r="AC40" s="275"/>
      <c r="AD40" s="276"/>
      <c r="AE40" s="4" t="s">
        <v>276</v>
      </c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9"/>
    </row>
    <row r="41" spans="1:42">
      <c r="A41" s="13"/>
      <c r="B41" s="457" t="s">
        <v>187</v>
      </c>
      <c r="C41" s="457"/>
      <c r="D41" s="467" t="s">
        <v>266</v>
      </c>
      <c r="E41" s="467"/>
      <c r="F41" s="467"/>
      <c r="G41" s="463" t="s">
        <v>188</v>
      </c>
      <c r="H41" s="463"/>
      <c r="I41" s="464" t="s">
        <v>252</v>
      </c>
      <c r="J41" s="464" t="s">
        <v>24</v>
      </c>
      <c r="K41" s="463" t="s">
        <v>189</v>
      </c>
      <c r="L41" s="463"/>
      <c r="M41" s="464">
        <v>2</v>
      </c>
      <c r="N41" s="465"/>
      <c r="AC41" s="13"/>
      <c r="AD41" s="457" t="s">
        <v>187</v>
      </c>
      <c r="AE41" s="457"/>
      <c r="AF41" s="467" t="s">
        <v>277</v>
      </c>
      <c r="AG41" s="467"/>
      <c r="AH41" s="467"/>
      <c r="AI41" s="463" t="s">
        <v>188</v>
      </c>
      <c r="AJ41" s="463"/>
      <c r="AK41" s="464" t="s">
        <v>24</v>
      </c>
      <c r="AL41" s="464" t="s">
        <v>24</v>
      </c>
      <c r="AM41" s="463" t="s">
        <v>189</v>
      </c>
      <c r="AN41" s="463"/>
      <c r="AO41" s="464" t="s">
        <v>182</v>
      </c>
      <c r="AP41" s="465"/>
    </row>
    <row r="42" spans="1:42">
      <c r="A42" s="14"/>
      <c r="B42" s="447" t="s">
        <v>190</v>
      </c>
      <c r="C42" s="447"/>
      <c r="D42" s="448" t="s">
        <v>24</v>
      </c>
      <c r="E42" s="448"/>
      <c r="F42" s="448"/>
      <c r="G42" s="449" t="s">
        <v>191</v>
      </c>
      <c r="H42" s="449"/>
      <c r="I42" s="347">
        <v>10</v>
      </c>
      <c r="J42" s="347">
        <v>20</v>
      </c>
      <c r="K42" s="449" t="s">
        <v>192</v>
      </c>
      <c r="L42" s="449"/>
      <c r="M42" s="347">
        <v>50</v>
      </c>
      <c r="N42" s="348"/>
      <c r="AC42" s="14"/>
      <c r="AD42" s="447" t="s">
        <v>190</v>
      </c>
      <c r="AE42" s="447"/>
      <c r="AF42" s="448" t="s">
        <v>25</v>
      </c>
      <c r="AG42" s="448"/>
      <c r="AH42" s="448"/>
      <c r="AI42" s="449" t="s">
        <v>191</v>
      </c>
      <c r="AJ42" s="449"/>
      <c r="AK42" s="347">
        <v>10</v>
      </c>
      <c r="AL42" s="347">
        <v>20</v>
      </c>
      <c r="AM42" s="449" t="s">
        <v>192</v>
      </c>
      <c r="AN42" s="449"/>
      <c r="AO42" s="347">
        <v>100</v>
      </c>
      <c r="AP42" s="348"/>
    </row>
    <row r="43" spans="1:42" ht="13.5" thickBot="1">
      <c r="A43" s="33"/>
      <c r="B43" s="516" t="s">
        <v>193</v>
      </c>
      <c r="C43" s="516"/>
      <c r="D43" s="517">
        <v>18</v>
      </c>
      <c r="E43" s="517"/>
      <c r="F43" s="518" t="s">
        <v>194</v>
      </c>
      <c r="G43" s="518"/>
      <c r="H43" s="519" t="s">
        <v>251</v>
      </c>
      <c r="I43" s="519"/>
      <c r="J43" s="519"/>
      <c r="K43" s="519"/>
      <c r="L43" s="519"/>
      <c r="M43" s="519"/>
      <c r="N43" s="520"/>
      <c r="AC43" s="33"/>
      <c r="AD43" s="516" t="s">
        <v>193</v>
      </c>
      <c r="AE43" s="516"/>
      <c r="AF43" s="517">
        <v>5</v>
      </c>
      <c r="AG43" s="517"/>
      <c r="AH43" s="518" t="s">
        <v>194</v>
      </c>
      <c r="AI43" s="518"/>
      <c r="AJ43" s="506" t="s">
        <v>484</v>
      </c>
      <c r="AK43" s="519"/>
      <c r="AL43" s="519"/>
      <c r="AM43" s="519"/>
      <c r="AN43" s="519"/>
      <c r="AO43" s="519"/>
      <c r="AP43" s="520"/>
    </row>
    <row r="59" spans="3:41">
      <c r="C59" s="34"/>
      <c r="D59" s="34"/>
      <c r="E59" s="34"/>
      <c r="F59" s="34"/>
      <c r="G59" s="34"/>
      <c r="H59" s="34"/>
      <c r="I59" s="34"/>
      <c r="J59" s="34"/>
      <c r="K59" s="34"/>
      <c r="M59" s="34"/>
      <c r="N59" s="34"/>
      <c r="O59" s="34"/>
      <c r="P59" s="34"/>
      <c r="Q59" s="34"/>
      <c r="R59" s="34"/>
      <c r="S59" s="34"/>
      <c r="T59" s="34"/>
      <c r="U59" s="34"/>
      <c r="W59" s="34"/>
      <c r="X59" s="34"/>
      <c r="Y59" s="34"/>
      <c r="Z59" s="34"/>
      <c r="AA59" s="34"/>
      <c r="AB59" s="34"/>
      <c r="AC59" s="34"/>
      <c r="AD59" s="34"/>
      <c r="AE59" s="34"/>
      <c r="AG59" s="34"/>
      <c r="AH59" s="34"/>
      <c r="AI59" s="34"/>
      <c r="AJ59" s="34"/>
      <c r="AK59" s="34"/>
      <c r="AL59" s="34"/>
      <c r="AM59" s="34"/>
      <c r="AN59" s="34"/>
      <c r="AO59" s="34"/>
    </row>
    <row r="76" spans="1:42">
      <c r="C76" s="34"/>
      <c r="D76" s="34"/>
      <c r="E76" s="34"/>
      <c r="F76" s="34"/>
      <c r="G76" s="34"/>
      <c r="H76" s="34"/>
      <c r="I76" s="34"/>
      <c r="J76" s="34"/>
      <c r="K76" s="34"/>
      <c r="M76" s="34"/>
      <c r="N76" s="34"/>
      <c r="O76" s="34"/>
      <c r="P76" s="34"/>
      <c r="Q76" s="34"/>
      <c r="R76" s="34"/>
      <c r="S76" s="34"/>
      <c r="T76" s="34"/>
      <c r="U76" s="34"/>
      <c r="W76" s="34"/>
      <c r="X76" s="34"/>
      <c r="Y76" s="34"/>
      <c r="Z76" s="34"/>
      <c r="AA76" s="34"/>
      <c r="AB76" s="34"/>
      <c r="AC76" s="34"/>
      <c r="AD76" s="34"/>
      <c r="AE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8" spans="1:42" ht="13.5" thickBot="1"/>
    <row r="79" spans="1:42">
      <c r="A79" s="521" t="s">
        <v>262</v>
      </c>
      <c r="B79" s="469"/>
      <c r="C79" s="31" t="s">
        <v>485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2"/>
      <c r="O79" s="521" t="s">
        <v>262</v>
      </c>
      <c r="P79" s="469"/>
      <c r="Q79" s="31" t="s">
        <v>281</v>
      </c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2"/>
      <c r="AC79" s="521" t="s">
        <v>262</v>
      </c>
      <c r="AD79" s="469"/>
      <c r="AE79" s="31" t="s">
        <v>264</v>
      </c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2"/>
    </row>
    <row r="80" spans="1:42">
      <c r="A80" s="13"/>
      <c r="B80" s="457" t="s">
        <v>187</v>
      </c>
      <c r="C80" s="457"/>
      <c r="D80" s="467" t="s">
        <v>306</v>
      </c>
      <c r="E80" s="467"/>
      <c r="F80" s="467"/>
      <c r="G80" s="463" t="s">
        <v>188</v>
      </c>
      <c r="H80" s="463"/>
      <c r="I80" s="464" t="s">
        <v>486</v>
      </c>
      <c r="J80" s="464"/>
      <c r="K80" s="463" t="s">
        <v>189</v>
      </c>
      <c r="L80" s="463"/>
      <c r="M80" s="464">
        <v>4</v>
      </c>
      <c r="N80" s="465"/>
      <c r="O80" s="13"/>
      <c r="P80" s="457" t="s">
        <v>187</v>
      </c>
      <c r="Q80" s="457"/>
      <c r="R80" s="467" t="s">
        <v>277</v>
      </c>
      <c r="S80" s="467"/>
      <c r="T80" s="467"/>
      <c r="U80" s="463" t="s">
        <v>188</v>
      </c>
      <c r="V80" s="463"/>
      <c r="W80" s="464" t="s">
        <v>282</v>
      </c>
      <c r="X80" s="464"/>
      <c r="Y80" s="463" t="s">
        <v>189</v>
      </c>
      <c r="Z80" s="463"/>
      <c r="AA80" s="464">
        <v>0</v>
      </c>
      <c r="AB80" s="465"/>
      <c r="AC80" s="13"/>
      <c r="AD80" s="457" t="s">
        <v>187</v>
      </c>
      <c r="AE80" s="457"/>
      <c r="AF80" s="467" t="s">
        <v>265</v>
      </c>
      <c r="AG80" s="467"/>
      <c r="AH80" s="467"/>
      <c r="AI80" s="463" t="s">
        <v>188</v>
      </c>
      <c r="AJ80" s="463"/>
      <c r="AK80" s="464" t="s">
        <v>23</v>
      </c>
      <c r="AL80" s="464"/>
      <c r="AM80" s="463" t="s">
        <v>189</v>
      </c>
      <c r="AN80" s="463"/>
      <c r="AO80" s="464" t="s">
        <v>182</v>
      </c>
      <c r="AP80" s="465"/>
    </row>
    <row r="81" spans="1:42">
      <c r="A81" s="14"/>
      <c r="B81" s="447" t="s">
        <v>190</v>
      </c>
      <c r="C81" s="447"/>
      <c r="D81" s="448" t="s">
        <v>24</v>
      </c>
      <c r="E81" s="448"/>
      <c r="F81" s="448"/>
      <c r="G81" s="449" t="s">
        <v>191</v>
      </c>
      <c r="H81" s="449"/>
      <c r="I81" s="347">
        <v>15</v>
      </c>
      <c r="J81" s="347"/>
      <c r="K81" s="449" t="s">
        <v>192</v>
      </c>
      <c r="L81" s="449"/>
      <c r="M81" s="347">
        <v>30</v>
      </c>
      <c r="N81" s="348"/>
      <c r="O81" s="14"/>
      <c r="P81" s="447" t="s">
        <v>190</v>
      </c>
      <c r="Q81" s="447"/>
      <c r="R81" s="448" t="s">
        <v>634</v>
      </c>
      <c r="S81" s="448"/>
      <c r="T81" s="448"/>
      <c r="U81" s="449" t="s">
        <v>191</v>
      </c>
      <c r="V81" s="449"/>
      <c r="W81" s="347">
        <v>10</v>
      </c>
      <c r="X81" s="347"/>
      <c r="Y81" s="449" t="s">
        <v>192</v>
      </c>
      <c r="Z81" s="449"/>
      <c r="AA81" s="347">
        <v>50</v>
      </c>
      <c r="AB81" s="348"/>
      <c r="AC81" s="14"/>
      <c r="AD81" s="447" t="s">
        <v>190</v>
      </c>
      <c r="AE81" s="447"/>
      <c r="AF81" s="448" t="s">
        <v>24</v>
      </c>
      <c r="AG81" s="448"/>
      <c r="AH81" s="448"/>
      <c r="AI81" s="449" t="s">
        <v>191</v>
      </c>
      <c r="AJ81" s="449"/>
      <c r="AK81" s="347">
        <v>40</v>
      </c>
      <c r="AL81" s="347"/>
      <c r="AM81" s="449" t="s">
        <v>192</v>
      </c>
      <c r="AN81" s="449"/>
      <c r="AO81" s="347">
        <v>200</v>
      </c>
      <c r="AP81" s="348"/>
    </row>
    <row r="82" spans="1:42" ht="13.5" thickBot="1">
      <c r="A82" s="33"/>
      <c r="B82" s="516" t="s">
        <v>193</v>
      </c>
      <c r="C82" s="516"/>
      <c r="D82" s="517">
        <v>20</v>
      </c>
      <c r="E82" s="517"/>
      <c r="F82" s="518" t="s">
        <v>194</v>
      </c>
      <c r="G82" s="518"/>
      <c r="H82" s="519" t="s">
        <v>487</v>
      </c>
      <c r="I82" s="519"/>
      <c r="J82" s="519"/>
      <c r="K82" s="519"/>
      <c r="L82" s="519"/>
      <c r="M82" s="519"/>
      <c r="N82" s="520"/>
      <c r="O82" s="33"/>
      <c r="P82" s="516" t="s">
        <v>193</v>
      </c>
      <c r="Q82" s="516"/>
      <c r="R82" s="517">
        <v>60</v>
      </c>
      <c r="S82" s="517"/>
      <c r="T82" s="518" t="s">
        <v>194</v>
      </c>
      <c r="U82" s="518"/>
      <c r="V82" s="519" t="s">
        <v>283</v>
      </c>
      <c r="W82" s="519"/>
      <c r="X82" s="519"/>
      <c r="Y82" s="519"/>
      <c r="Z82" s="519"/>
      <c r="AA82" s="519"/>
      <c r="AB82" s="520"/>
      <c r="AC82" s="14"/>
      <c r="AD82" s="450" t="s">
        <v>193</v>
      </c>
      <c r="AE82" s="450"/>
      <c r="AF82" s="459">
        <v>99</v>
      </c>
      <c r="AG82" s="459"/>
      <c r="AH82" s="460" t="s">
        <v>194</v>
      </c>
      <c r="AI82" s="460"/>
      <c r="AJ82" s="461" t="s">
        <v>253</v>
      </c>
      <c r="AK82" s="461"/>
      <c r="AL82" s="461"/>
      <c r="AM82" s="461"/>
      <c r="AN82" s="461"/>
      <c r="AO82" s="461"/>
      <c r="AP82" s="462"/>
    </row>
    <row r="83" spans="1:42">
      <c r="A83" s="521" t="s">
        <v>261</v>
      </c>
      <c r="B83" s="469"/>
      <c r="C83" s="31" t="s">
        <v>279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2"/>
      <c r="AC83" s="275"/>
      <c r="AD83" s="276"/>
      <c r="AE83" s="4" t="s">
        <v>276</v>
      </c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9"/>
    </row>
    <row r="84" spans="1:42">
      <c r="A84" s="13"/>
      <c r="B84" s="457" t="s">
        <v>187</v>
      </c>
      <c r="C84" s="457"/>
      <c r="D84" s="467" t="s">
        <v>266</v>
      </c>
      <c r="E84" s="467"/>
      <c r="F84" s="467"/>
      <c r="G84" s="463" t="s">
        <v>188</v>
      </c>
      <c r="H84" s="463"/>
      <c r="I84" s="464" t="s">
        <v>252</v>
      </c>
      <c r="J84" s="464" t="s">
        <v>24</v>
      </c>
      <c r="K84" s="463" t="s">
        <v>189</v>
      </c>
      <c r="L84" s="463"/>
      <c r="M84" s="464">
        <v>2</v>
      </c>
      <c r="N84" s="465"/>
      <c r="AC84" s="13"/>
      <c r="AD84" s="457" t="s">
        <v>187</v>
      </c>
      <c r="AE84" s="457"/>
      <c r="AF84" s="467" t="s">
        <v>277</v>
      </c>
      <c r="AG84" s="467"/>
      <c r="AH84" s="467"/>
      <c r="AI84" s="463" t="s">
        <v>188</v>
      </c>
      <c r="AJ84" s="463"/>
      <c r="AK84" s="464" t="s">
        <v>24</v>
      </c>
      <c r="AL84" s="464" t="s">
        <v>24</v>
      </c>
      <c r="AM84" s="463" t="s">
        <v>189</v>
      </c>
      <c r="AN84" s="463"/>
      <c r="AO84" s="464" t="s">
        <v>182</v>
      </c>
      <c r="AP84" s="465"/>
    </row>
    <row r="85" spans="1:42">
      <c r="A85" s="14"/>
      <c r="B85" s="447" t="s">
        <v>190</v>
      </c>
      <c r="C85" s="447"/>
      <c r="D85" s="448" t="s">
        <v>24</v>
      </c>
      <c r="E85" s="448"/>
      <c r="F85" s="448"/>
      <c r="G85" s="449" t="s">
        <v>191</v>
      </c>
      <c r="H85" s="449"/>
      <c r="I85" s="347">
        <v>10</v>
      </c>
      <c r="J85" s="347">
        <v>20</v>
      </c>
      <c r="K85" s="449" t="s">
        <v>192</v>
      </c>
      <c r="L85" s="449"/>
      <c r="M85" s="347">
        <v>50</v>
      </c>
      <c r="N85" s="348"/>
      <c r="AC85" s="14"/>
      <c r="AD85" s="447" t="s">
        <v>190</v>
      </c>
      <c r="AE85" s="447"/>
      <c r="AF85" s="448" t="s">
        <v>25</v>
      </c>
      <c r="AG85" s="448"/>
      <c r="AH85" s="448"/>
      <c r="AI85" s="449" t="s">
        <v>191</v>
      </c>
      <c r="AJ85" s="449"/>
      <c r="AK85" s="347">
        <v>10</v>
      </c>
      <c r="AL85" s="347">
        <v>20</v>
      </c>
      <c r="AM85" s="449" t="s">
        <v>192</v>
      </c>
      <c r="AN85" s="449"/>
      <c r="AO85" s="347">
        <v>100</v>
      </c>
      <c r="AP85" s="348"/>
    </row>
    <row r="86" spans="1:42" ht="13.5" thickBot="1">
      <c r="A86" s="33"/>
      <c r="B86" s="516" t="s">
        <v>193</v>
      </c>
      <c r="C86" s="516"/>
      <c r="D86" s="517">
        <v>18</v>
      </c>
      <c r="E86" s="517"/>
      <c r="F86" s="518" t="s">
        <v>194</v>
      </c>
      <c r="G86" s="518"/>
      <c r="H86" s="519" t="s">
        <v>251</v>
      </c>
      <c r="I86" s="519"/>
      <c r="J86" s="519"/>
      <c r="K86" s="519"/>
      <c r="L86" s="519"/>
      <c r="M86" s="519"/>
      <c r="N86" s="520"/>
      <c r="AC86" s="33"/>
      <c r="AD86" s="516" t="s">
        <v>193</v>
      </c>
      <c r="AE86" s="516"/>
      <c r="AF86" s="517">
        <v>5</v>
      </c>
      <c r="AG86" s="517"/>
      <c r="AH86" s="518" t="s">
        <v>194</v>
      </c>
      <c r="AI86" s="518"/>
      <c r="AJ86" s="506" t="s">
        <v>484</v>
      </c>
      <c r="AK86" s="519"/>
      <c r="AL86" s="519"/>
      <c r="AM86" s="519"/>
      <c r="AN86" s="519"/>
      <c r="AO86" s="519"/>
      <c r="AP86" s="520"/>
    </row>
  </sheetData>
  <mergeCells count="170">
    <mergeCell ref="AJ86:AP86"/>
    <mergeCell ref="AO84:AP84"/>
    <mergeCell ref="AI85:AJ85"/>
    <mergeCell ref="AF84:AH84"/>
    <mergeCell ref="AI84:AJ84"/>
    <mergeCell ref="AK84:AL84"/>
    <mergeCell ref="AM84:AN84"/>
    <mergeCell ref="AK85:AL85"/>
    <mergeCell ref="AM85:AN85"/>
    <mergeCell ref="AO85:AP85"/>
    <mergeCell ref="B85:C85"/>
    <mergeCell ref="D85:F85"/>
    <mergeCell ref="G85:H85"/>
    <mergeCell ref="I85:J85"/>
    <mergeCell ref="K85:L85"/>
    <mergeCell ref="M85:N85"/>
    <mergeCell ref="AD85:AE85"/>
    <mergeCell ref="AF85:AH85"/>
    <mergeCell ref="B86:C86"/>
    <mergeCell ref="D86:E86"/>
    <mergeCell ref="F86:G86"/>
    <mergeCell ref="H86:N86"/>
    <mergeCell ref="AD86:AE86"/>
    <mergeCell ref="AF86:AG86"/>
    <mergeCell ref="AH86:AI86"/>
    <mergeCell ref="A83:B83"/>
    <mergeCell ref="AC83:AD83"/>
    <mergeCell ref="B84:C84"/>
    <mergeCell ref="D84:F84"/>
    <mergeCell ref="G84:H84"/>
    <mergeCell ref="I84:J84"/>
    <mergeCell ref="K84:L84"/>
    <mergeCell ref="M84:N84"/>
    <mergeCell ref="AD84:AE84"/>
    <mergeCell ref="AF82:AG82"/>
    <mergeCell ref="AH82:AI82"/>
    <mergeCell ref="AK81:AL81"/>
    <mergeCell ref="AM81:AN81"/>
    <mergeCell ref="AF81:AH81"/>
    <mergeCell ref="AI81:AJ81"/>
    <mergeCell ref="AJ82:AP82"/>
    <mergeCell ref="AO81:AP81"/>
    <mergeCell ref="B82:C82"/>
    <mergeCell ref="D82:E82"/>
    <mergeCell ref="F82:G82"/>
    <mergeCell ref="H82:N82"/>
    <mergeCell ref="P82:Q82"/>
    <mergeCell ref="R82:S82"/>
    <mergeCell ref="T82:U82"/>
    <mergeCell ref="AA81:AB81"/>
    <mergeCell ref="AD81:AE81"/>
    <mergeCell ref="R81:T81"/>
    <mergeCell ref="U81:V81"/>
    <mergeCell ref="W81:X81"/>
    <mergeCell ref="Y81:Z81"/>
    <mergeCell ref="V82:AB82"/>
    <mergeCell ref="AD82:AE82"/>
    <mergeCell ref="B81:C81"/>
    <mergeCell ref="AK80:AL80"/>
    <mergeCell ref="AM80:AN80"/>
    <mergeCell ref="AF80:AH80"/>
    <mergeCell ref="AI80:AJ80"/>
    <mergeCell ref="R80:T80"/>
    <mergeCell ref="U80:V80"/>
    <mergeCell ref="W80:X80"/>
    <mergeCell ref="Y80:Z80"/>
    <mergeCell ref="AO80:AP80"/>
    <mergeCell ref="AC36:AD36"/>
    <mergeCell ref="A79:B79"/>
    <mergeCell ref="O79:P79"/>
    <mergeCell ref="AC79:AD79"/>
    <mergeCell ref="B80:C80"/>
    <mergeCell ref="D80:F80"/>
    <mergeCell ref="G80:H80"/>
    <mergeCell ref="I80:J80"/>
    <mergeCell ref="K80:L80"/>
    <mergeCell ref="M80:N80"/>
    <mergeCell ref="P80:Q80"/>
    <mergeCell ref="A36:B36"/>
    <mergeCell ref="B37:C37"/>
    <mergeCell ref="D37:F37"/>
    <mergeCell ref="G37:H37"/>
    <mergeCell ref="I37:J37"/>
    <mergeCell ref="K37:L37"/>
    <mergeCell ref="M37:N37"/>
    <mergeCell ref="Y37:Z37"/>
    <mergeCell ref="AA37:AB37"/>
    <mergeCell ref="P37:Q37"/>
    <mergeCell ref="R37:T37"/>
    <mergeCell ref="U37:V37"/>
    <mergeCell ref="W37:X37"/>
    <mergeCell ref="D81:F81"/>
    <mergeCell ref="G81:H81"/>
    <mergeCell ref="I81:J81"/>
    <mergeCell ref="K81:L81"/>
    <mergeCell ref="M81:N81"/>
    <mergeCell ref="P81:Q81"/>
    <mergeCell ref="AA80:AB80"/>
    <mergeCell ref="AD80:AE80"/>
    <mergeCell ref="G38:H38"/>
    <mergeCell ref="I38:J38"/>
    <mergeCell ref="K38:L38"/>
    <mergeCell ref="M38:N38"/>
    <mergeCell ref="Y38:Z38"/>
    <mergeCell ref="AA38:AB38"/>
    <mergeCell ref="P39:Q39"/>
    <mergeCell ref="R39:S39"/>
    <mergeCell ref="T39:U39"/>
    <mergeCell ref="V39:AB39"/>
    <mergeCell ref="P38:Q38"/>
    <mergeCell ref="R38:T38"/>
    <mergeCell ref="U38:V38"/>
    <mergeCell ref="W38:X38"/>
    <mergeCell ref="O36:P36"/>
    <mergeCell ref="AM42:AN42"/>
    <mergeCell ref="AJ43:AP43"/>
    <mergeCell ref="AD43:AE43"/>
    <mergeCell ref="AF43:AG43"/>
    <mergeCell ref="AH43:AI43"/>
    <mergeCell ref="AD42:AE42"/>
    <mergeCell ref="AO42:AP42"/>
    <mergeCell ref="AF42:AH42"/>
    <mergeCell ref="AI42:AJ42"/>
    <mergeCell ref="AK42:AL42"/>
    <mergeCell ref="AD37:AE37"/>
    <mergeCell ref="AF37:AH37"/>
    <mergeCell ref="AI37:AJ37"/>
    <mergeCell ref="AK37:AL37"/>
    <mergeCell ref="AC40:AD40"/>
    <mergeCell ref="AD41:AE41"/>
    <mergeCell ref="AM38:AN38"/>
    <mergeCell ref="AO38:AP38"/>
    <mergeCell ref="AD39:AE39"/>
    <mergeCell ref="AF39:AG39"/>
    <mergeCell ref="AH39:AI39"/>
    <mergeCell ref="AJ39:AP39"/>
    <mergeCell ref="AD38:AE38"/>
    <mergeCell ref="B43:C43"/>
    <mergeCell ref="D43:E43"/>
    <mergeCell ref="F43:G43"/>
    <mergeCell ref="H43:N43"/>
    <mergeCell ref="B42:C42"/>
    <mergeCell ref="D42:F42"/>
    <mergeCell ref="G42:H42"/>
    <mergeCell ref="I42:J42"/>
    <mergeCell ref="AI38:AJ38"/>
    <mergeCell ref="K42:L42"/>
    <mergeCell ref="M42:N42"/>
    <mergeCell ref="A40:B40"/>
    <mergeCell ref="B41:C41"/>
    <mergeCell ref="D41:F41"/>
    <mergeCell ref="G41:H41"/>
    <mergeCell ref="I41:J41"/>
    <mergeCell ref="K41:L41"/>
    <mergeCell ref="M41:N41"/>
    <mergeCell ref="B39:C39"/>
    <mergeCell ref="D39:E39"/>
    <mergeCell ref="F39:G39"/>
    <mergeCell ref="H39:N39"/>
    <mergeCell ref="B38:C38"/>
    <mergeCell ref="D38:F38"/>
    <mergeCell ref="AF38:AH38"/>
    <mergeCell ref="AO41:AP41"/>
    <mergeCell ref="AF41:AH41"/>
    <mergeCell ref="AI41:AJ41"/>
    <mergeCell ref="AK41:AL41"/>
    <mergeCell ref="AM41:AN41"/>
    <mergeCell ref="AM37:AN37"/>
    <mergeCell ref="AO37:AP37"/>
    <mergeCell ref="AK38:AL38"/>
  </mergeCells>
  <phoneticPr fontId="3" type="noConversion"/>
  <pageMargins left="0.25" right="0.25" top="0.5" bottom="0.5" header="0.5" footer="0.5"/>
  <pageSetup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21st Alpha Strike Team</vt:lpstr>
      <vt:lpstr>Sheet2</vt:lpstr>
      <vt:lpstr>21st Bravo Strike Team</vt:lpstr>
      <vt:lpstr>Breakdown</vt:lpstr>
      <vt:lpstr>Placards</vt:lpstr>
      <vt:lpstr>Xeno Build</vt:lpstr>
      <vt:lpstr>Blank Sheet</vt:lpstr>
      <vt:lpstr>Equipment</vt:lpstr>
      <vt:lpstr>Squad</vt:lpstr>
      <vt:lpstr>Notes</vt:lpstr>
      <vt:lpstr>Talent Build Sheet</vt:lpstr>
      <vt:lpstr>'21st Alpha Strike Team'!Print_Area</vt:lpstr>
      <vt:lpstr>'21st Bravo Strike Team'!Print_Area</vt:lpstr>
      <vt:lpstr>Equipment!Print_Area</vt:lpstr>
    </vt:vector>
  </TitlesOfParts>
  <Company>SBC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Chewning</dc:creator>
  <cp:lastModifiedBy>Joshua Chewning</cp:lastModifiedBy>
  <cp:lastPrinted>2012-05-23T21:36:44Z</cp:lastPrinted>
  <dcterms:created xsi:type="dcterms:W3CDTF">2005-10-17T16:44:57Z</dcterms:created>
  <dcterms:modified xsi:type="dcterms:W3CDTF">2012-05-23T21:37:44Z</dcterms:modified>
</cp:coreProperties>
</file>